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453B45F7-B34C-4B51-9B67-18BB4DA4DC31}" xr6:coauthVersionLast="36" xr6:coauthVersionMax="47" xr10:uidLastSave="{00000000-0000-0000-0000-000000000000}"/>
  <bookViews>
    <workbookView xWindow="0" yWindow="765" windowWidth="29040" windowHeight="15840" tabRatio="824" activeTab="2" xr2:uid="{00000000-000D-0000-FFFF-FFFF00000000}"/>
  </bookViews>
  <sheets>
    <sheet name="Tableau_suivi_T0" sheetId="19" r:id="rId1"/>
    <sheet name="Tableau_suivi_T+12" sheetId="20" r:id="rId2"/>
    <sheet name="Tableau_suivi_T+24" sheetId="21" r:id="rId3"/>
    <sheet name="Subvention_Resultats attendus" sheetId="13" r:id="rId4"/>
    <sheet name="_Table" sheetId="10" r:id="rId5"/>
  </sheets>
  <definedNames>
    <definedName name="_xlnm._FilterDatabase" localSheetId="3" hidden="1">'Subvention_Resultats attendus'!$A$5:$H$5</definedName>
    <definedName name="_xlnm.Print_Area" localSheetId="3">'Subvention_Resultats attendus'!$A$1:$H$28</definedName>
    <definedName name="_xlnm.Print_Area" localSheetId="1">'Tableau_suivi_T+12'!$A$1:$P$105</definedName>
    <definedName name="_xlnm.Print_Area" localSheetId="2">'Tableau_suivi_T+24'!$A$1:$Q$113</definedName>
    <definedName name="_xlnm.Print_Area" localSheetId="0">Tableau_suivi_T0!$A$1:$P$100</definedName>
  </definedNames>
  <calcPr calcId="191029"/>
</workbook>
</file>

<file path=xl/calcChain.xml><?xml version="1.0" encoding="utf-8"?>
<calcChain xmlns="http://schemas.openxmlformats.org/spreadsheetml/2006/main">
  <c r="P75" i="21" l="1"/>
  <c r="A39" i="21"/>
  <c r="A102" i="21" l="1"/>
  <c r="A103" i="21" s="1"/>
  <c r="P101" i="21"/>
  <c r="P100" i="21"/>
  <c r="P84" i="21"/>
  <c r="P83" i="21"/>
  <c r="A77" i="21"/>
  <c r="P69" i="21"/>
  <c r="P64" i="21"/>
  <c r="P46" i="21"/>
  <c r="L32" i="21"/>
  <c r="P25" i="21"/>
  <c r="P35" i="21" l="1"/>
  <c r="P32" i="21"/>
  <c r="P22" i="21"/>
  <c r="P21" i="21"/>
  <c r="P18" i="21"/>
  <c r="P17" i="21"/>
  <c r="L111" i="21"/>
  <c r="L110" i="21"/>
  <c r="P82" i="21"/>
  <c r="P51" i="21"/>
  <c r="O25" i="21"/>
  <c r="O110" i="21" s="1"/>
  <c r="O111" i="21" s="1"/>
  <c r="P110" i="21" l="1"/>
  <c r="P111" i="21" s="1"/>
  <c r="P99" i="19"/>
  <c r="L105" i="20"/>
  <c r="L99" i="19"/>
  <c r="O99" i="19"/>
  <c r="P97" i="20"/>
  <c r="L81" i="20" l="1"/>
  <c r="L104" i="20" s="1"/>
  <c r="P80" i="20"/>
  <c r="P79" i="20"/>
  <c r="P74" i="20"/>
  <c r="P49" i="20"/>
  <c r="P104" i="20" s="1"/>
  <c r="O25" i="20"/>
  <c r="O104" i="20" s="1"/>
  <c r="P32" i="20"/>
  <c r="O15" i="20" l="1"/>
  <c r="P20" i="19" l="1"/>
  <c r="O54" i="19"/>
  <c r="O53" i="19" s="1"/>
  <c r="P53" i="19" s="1"/>
  <c r="P37" i="19"/>
  <c r="L100" i="19"/>
  <c r="P16" i="19"/>
  <c r="P94" i="19"/>
  <c r="P96" i="19"/>
  <c r="P95" i="19"/>
  <c r="P97" i="19"/>
  <c r="P87" i="19"/>
  <c r="P84" i="19"/>
  <c r="P85" i="19"/>
  <c r="P69" i="19"/>
  <c r="P70" i="19"/>
  <c r="P57" i="19"/>
  <c r="P58" i="19"/>
  <c r="P44" i="19"/>
  <c r="P27" i="19"/>
  <c r="P28" i="19"/>
  <c r="P54" i="19" l="1"/>
  <c r="O52" i="19"/>
  <c r="P36" i="19"/>
  <c r="P56" i="19"/>
  <c r="P45" i="19"/>
  <c r="P26" i="19"/>
  <c r="O51" i="19" l="1"/>
  <c r="P52" i="19"/>
  <c r="P35" i="19"/>
  <c r="P92" i="19"/>
  <c r="P73" i="19"/>
  <c r="P83" i="19"/>
  <c r="P82" i="19"/>
  <c r="P67" i="19"/>
  <c r="P66" i="19"/>
  <c r="P68" i="19"/>
  <c r="P43" i="19"/>
  <c r="P23" i="19"/>
  <c r="P21" i="19"/>
  <c r="P19" i="19"/>
  <c r="P22" i="19"/>
  <c r="P24" i="19"/>
  <c r="O14" i="19"/>
  <c r="P51" i="19" l="1"/>
  <c r="O50" i="19"/>
  <c r="P34" i="19"/>
  <c r="P91" i="19"/>
  <c r="P81" i="19"/>
  <c r="P64" i="19"/>
  <c r="P65" i="19"/>
  <c r="P63" i="19"/>
  <c r="P42" i="19"/>
  <c r="O49" i="19" l="1"/>
  <c r="P50" i="19"/>
  <c r="P33" i="19"/>
  <c r="P90" i="19"/>
  <c r="P80" i="19"/>
  <c r="P62" i="19"/>
  <c r="P41" i="19"/>
  <c r="P40" i="19"/>
  <c r="O105" i="20" l="1"/>
  <c r="O48" i="19"/>
  <c r="P49" i="19"/>
  <c r="P32" i="19"/>
  <c r="P89" i="19"/>
  <c r="P79" i="19"/>
  <c r="P61" i="19"/>
  <c r="O47" i="19" l="1"/>
  <c r="P48" i="19"/>
  <c r="P31" i="19"/>
  <c r="P88" i="19"/>
  <c r="P78" i="19"/>
  <c r="P60" i="19"/>
  <c r="P47" i="19" l="1"/>
  <c r="P30" i="19"/>
  <c r="P77" i="19"/>
  <c r="P76" i="19" l="1"/>
  <c r="P75" i="19" l="1"/>
  <c r="P74" i="19" l="1"/>
  <c r="P100" i="19" s="1"/>
  <c r="P98" i="19"/>
  <c r="O100" i="19" l="1"/>
  <c r="P105" i="20"/>
</calcChain>
</file>

<file path=xl/sharedStrings.xml><?xml version="1.0" encoding="utf-8"?>
<sst xmlns="http://schemas.openxmlformats.org/spreadsheetml/2006/main" count="2520" uniqueCount="529">
  <si>
    <t>Titre de l'action</t>
  </si>
  <si>
    <t>Planifié</t>
  </si>
  <si>
    <t>A planifier</t>
  </si>
  <si>
    <t>Abandonné</t>
  </si>
  <si>
    <t>Réalisé</t>
  </si>
  <si>
    <t>En cours</t>
  </si>
  <si>
    <t>Thème</t>
  </si>
  <si>
    <t>2022</t>
  </si>
  <si>
    <t>2023</t>
  </si>
  <si>
    <t>2024</t>
  </si>
  <si>
    <t>Etat d'avancement</t>
  </si>
  <si>
    <t xml:space="preserve">Coût effectif </t>
  </si>
  <si>
    <t xml:space="preserve">Tableau de suivi des actions du PECC </t>
  </si>
  <si>
    <t>x</t>
  </si>
  <si>
    <t>Légende</t>
  </si>
  <si>
    <t>Adaptation aux changements climatiques</t>
  </si>
  <si>
    <t>Transversal</t>
  </si>
  <si>
    <t>Organisation interne</t>
  </si>
  <si>
    <r>
      <t xml:space="preserve">Mettre en place </t>
    </r>
    <r>
      <rPr>
        <b/>
        <sz val="11"/>
        <color theme="1"/>
        <rFont val="Calibri"/>
        <family val="2"/>
        <scheme val="minor"/>
      </rPr>
      <t>une commission</t>
    </r>
    <r>
      <rPr>
        <sz val="11"/>
        <color theme="1"/>
        <rFont val="Calibri"/>
        <family val="2"/>
        <scheme val="minor"/>
      </rPr>
      <t xml:space="preserve"> de l'énergie, du climat et/ou de la durabilité</t>
    </r>
  </si>
  <si>
    <r>
      <t xml:space="preserve">Créer un </t>
    </r>
    <r>
      <rPr>
        <b/>
        <sz val="11"/>
        <color theme="1"/>
        <rFont val="Calibri"/>
        <family val="2"/>
        <scheme val="minor"/>
      </rPr>
      <t>fonds</t>
    </r>
    <r>
      <rPr>
        <sz val="11"/>
        <color theme="1"/>
        <rFont val="Calibri"/>
        <family val="2"/>
        <scheme val="minor"/>
      </rPr>
      <t xml:space="preserve"> pour l'énergie, le climat et/ou la durabilité</t>
    </r>
  </si>
  <si>
    <t>Information et Formation</t>
  </si>
  <si>
    <r>
      <rPr>
        <b/>
        <sz val="11"/>
        <color theme="1"/>
        <rFont val="Calibri"/>
        <family val="2"/>
        <scheme val="minor"/>
      </rPr>
      <t xml:space="preserve">Former </t>
    </r>
    <r>
      <rPr>
        <sz val="11"/>
        <color theme="1"/>
        <rFont val="Calibri"/>
        <family val="2"/>
        <scheme val="minor"/>
      </rPr>
      <t>les élu-e-s et le personnel communal</t>
    </r>
  </si>
  <si>
    <t>Durabilité</t>
  </si>
  <si>
    <r>
      <rPr>
        <b/>
        <sz val="11"/>
        <color theme="1"/>
        <rFont val="Calibri"/>
        <family val="2"/>
        <scheme val="minor"/>
      </rPr>
      <t xml:space="preserve">Acheter </t>
    </r>
    <r>
      <rPr>
        <sz val="11"/>
        <color theme="1"/>
        <rFont val="Calibri"/>
        <family val="2"/>
        <scheme val="minor"/>
      </rPr>
      <t>de manière sobre en carbone</t>
    </r>
  </si>
  <si>
    <r>
      <t>Réduire, réutiliser et recycler les</t>
    </r>
    <r>
      <rPr>
        <b/>
        <sz val="11"/>
        <color theme="1"/>
        <rFont val="Calibri"/>
        <family val="2"/>
        <scheme val="minor"/>
      </rPr>
      <t xml:space="preserve"> déchets</t>
    </r>
  </si>
  <si>
    <r>
      <t xml:space="preserve">Organiser et accueillir des </t>
    </r>
    <r>
      <rPr>
        <b/>
        <sz val="11"/>
        <color theme="1"/>
        <rFont val="Calibri"/>
        <family val="2"/>
        <scheme val="minor"/>
      </rPr>
      <t>manifestations</t>
    </r>
    <r>
      <rPr>
        <sz val="11"/>
        <color theme="1"/>
        <rFont val="Calibri"/>
        <family val="2"/>
        <scheme val="minor"/>
      </rPr>
      <t xml:space="preserve"> responsables</t>
    </r>
  </si>
  <si>
    <t>Police des construction</t>
  </si>
  <si>
    <r>
      <t>Assurer la</t>
    </r>
    <r>
      <rPr>
        <b/>
        <sz val="11"/>
        <color theme="1"/>
        <rFont val="Calibri"/>
        <family val="2"/>
        <scheme val="minor"/>
      </rPr>
      <t xml:space="preserve"> conformité énergétique</t>
    </r>
    <r>
      <rPr>
        <sz val="11"/>
        <color theme="1"/>
        <rFont val="Calibri"/>
        <family val="2"/>
        <scheme val="minor"/>
      </rPr>
      <t xml:space="preserve"> et encourager l'efficacité énergétique </t>
    </r>
    <r>
      <rPr>
        <b/>
        <sz val="11"/>
        <color theme="1"/>
        <rFont val="Calibri"/>
        <family val="2"/>
        <scheme val="minor"/>
      </rPr>
      <t>des bâtiments privés</t>
    </r>
  </si>
  <si>
    <t>Infrastructures et Bâtiments communaux</t>
  </si>
  <si>
    <r>
      <t xml:space="preserve">Assurer l’exemplarité des communes dans la </t>
    </r>
    <r>
      <rPr>
        <b/>
        <sz val="11"/>
        <color theme="1"/>
        <rFont val="Calibri"/>
        <family val="2"/>
      </rPr>
      <t xml:space="preserve">conception et l’exploitation </t>
    </r>
    <r>
      <rPr>
        <sz val="11"/>
        <color theme="1"/>
        <rFont val="Calibri"/>
        <family val="2"/>
      </rPr>
      <t xml:space="preserve">de leurs bâtiments </t>
    </r>
  </si>
  <si>
    <r>
      <t>Réduire la consommation de l’</t>
    </r>
    <r>
      <rPr>
        <b/>
        <sz val="11"/>
        <rFont val="Calibri"/>
        <family val="2"/>
        <scheme val="minor"/>
      </rPr>
      <t>éclairage public</t>
    </r>
  </si>
  <si>
    <t>Approvision-nement énergétique</t>
  </si>
  <si>
    <r>
      <t>Planifier l'</t>
    </r>
    <r>
      <rPr>
        <b/>
        <sz val="11"/>
        <rFont val="Calibri"/>
        <family val="2"/>
        <scheme val="minor"/>
      </rPr>
      <t>approvisionnement</t>
    </r>
    <r>
      <rPr>
        <sz val="11"/>
        <rFont val="Calibri"/>
        <family val="2"/>
        <scheme val="minor"/>
      </rPr>
      <t xml:space="preserve"> en énergie du territoire communal</t>
    </r>
  </si>
  <si>
    <r>
      <t xml:space="preserve">Développer les </t>
    </r>
    <r>
      <rPr>
        <b/>
        <sz val="11"/>
        <color theme="1"/>
        <rFont val="Calibri"/>
        <family val="2"/>
        <scheme val="minor"/>
      </rPr>
      <t xml:space="preserve">réseaux de chaleur </t>
    </r>
    <r>
      <rPr>
        <sz val="11"/>
        <color theme="1"/>
        <rFont val="Calibri"/>
        <family val="2"/>
        <scheme val="minor"/>
      </rPr>
      <t xml:space="preserve">d'origine renouvelable </t>
    </r>
  </si>
  <si>
    <r>
      <t xml:space="preserve">Développer la production d'électricité </t>
    </r>
    <r>
      <rPr>
        <b/>
        <sz val="11"/>
        <color theme="1"/>
        <rFont val="Calibri"/>
        <family val="2"/>
        <scheme val="minor"/>
      </rPr>
      <t xml:space="preserve">photovoltaïque </t>
    </r>
  </si>
  <si>
    <t>Mobilité</t>
  </si>
  <si>
    <r>
      <t xml:space="preserve">Sécuriser et améliorer les infrastructures pour </t>
    </r>
    <r>
      <rPr>
        <b/>
        <sz val="11"/>
        <rFont val="Calibri"/>
        <family val="2"/>
        <scheme val="minor"/>
      </rPr>
      <t>les piétons et les vélos</t>
    </r>
  </si>
  <si>
    <t>Milieux et ressources naturels</t>
  </si>
  <si>
    <r>
      <t xml:space="preserve">Renforcer la </t>
    </r>
    <r>
      <rPr>
        <b/>
        <sz val="11"/>
        <rFont val="Calibri"/>
        <family val="2"/>
        <scheme val="minor"/>
      </rPr>
      <t>biodiversité</t>
    </r>
    <r>
      <rPr>
        <sz val="11"/>
        <rFont val="Calibri"/>
        <family val="2"/>
        <scheme val="minor"/>
      </rPr>
      <t xml:space="preserve"> pour accompagner les changements climatiques </t>
    </r>
  </si>
  <si>
    <r>
      <t xml:space="preserve">Identifier et lutter contre les </t>
    </r>
    <r>
      <rPr>
        <b/>
        <sz val="11"/>
        <color theme="1"/>
        <rFont val="Calibri"/>
        <family val="2"/>
        <scheme val="minor"/>
      </rPr>
      <t>espèces exotiques envahissantes</t>
    </r>
  </si>
  <si>
    <r>
      <t xml:space="preserve">Gérer les </t>
    </r>
    <r>
      <rPr>
        <b/>
        <sz val="11"/>
        <rFont val="Calibri"/>
        <family val="2"/>
        <scheme val="minor"/>
      </rPr>
      <t>cours d'eau</t>
    </r>
    <r>
      <rPr>
        <sz val="11"/>
        <rFont val="Calibri"/>
        <family val="2"/>
        <scheme val="minor"/>
      </rPr>
      <t xml:space="preserve"> en tenant compte des changements climatiques</t>
    </r>
  </si>
  <si>
    <t>Dangers naturels</t>
  </si>
  <si>
    <r>
      <t xml:space="preserve">Prévenir et gérer les </t>
    </r>
    <r>
      <rPr>
        <b/>
        <sz val="11"/>
        <rFont val="Calibri"/>
        <family val="2"/>
        <scheme val="minor"/>
      </rPr>
      <t>dangers naturels</t>
    </r>
  </si>
  <si>
    <t>Santé</t>
  </si>
  <si>
    <r>
      <t xml:space="preserve">Protéger la </t>
    </r>
    <r>
      <rPr>
        <b/>
        <sz val="11"/>
        <rFont val="Calibri"/>
        <family val="2"/>
        <scheme val="minor"/>
      </rPr>
      <t>santé</t>
    </r>
    <r>
      <rPr>
        <sz val="11"/>
        <rFont val="Calibri"/>
        <family val="2"/>
        <scheme val="minor"/>
      </rPr>
      <t xml:space="preserve"> des habitants des atteintes dues à la canicule</t>
    </r>
  </si>
  <si>
    <r>
      <t>Favoriser l</t>
    </r>
    <r>
      <rPr>
        <b/>
        <sz val="11"/>
        <color theme="1"/>
        <rFont val="Calibri"/>
        <family val="2"/>
        <scheme val="minor"/>
      </rPr>
      <t>'engagement et la participation</t>
    </r>
    <r>
      <rPr>
        <sz val="11"/>
        <color theme="1"/>
        <rFont val="Calibri"/>
        <family val="2"/>
        <scheme val="minor"/>
      </rPr>
      <t xml:space="preserve"> de la population</t>
    </r>
  </si>
  <si>
    <t>Energie et Mobilité</t>
  </si>
  <si>
    <t>Les 3 fiches obligatoires sont développées à titre d'exemple et peuvent être adaptées par la Commune.</t>
  </si>
  <si>
    <t>Autre</t>
  </si>
  <si>
    <t>non</t>
  </si>
  <si>
    <t>oui</t>
  </si>
  <si>
    <t>[Indiquer le nom de la personne responsable dans la commune et les éventuels partenaires  (not. les mandataires spécifiques et les communes partenaires)]</t>
  </si>
  <si>
    <t>Fiches Energie &amp; Mobilité</t>
  </si>
  <si>
    <t>[Expliquer le résultat atteint durant la période écoulée, en indiquant les éventuels points d'attentions ou blogage]</t>
  </si>
  <si>
    <t xml:space="preserve">Coût estimé </t>
  </si>
  <si>
    <t>Optionnel</t>
  </si>
  <si>
    <t>Etat d'avancement (menu déroulant)</t>
  </si>
  <si>
    <t>N°4 - Favoriser l'engagement et la participation de la population</t>
  </si>
  <si>
    <t>Fiches Transversales</t>
  </si>
  <si>
    <t>Fiches Adaptation aux CC.</t>
  </si>
  <si>
    <t>Responsable (et partenaires internes et externes)</t>
  </si>
  <si>
    <t xml:space="preserve">Résultat "final" attendu au terme du PECC </t>
  </si>
  <si>
    <t>Etat d'avancement : points d’attention, blocages pour la période écoulée, etc.</t>
  </si>
  <si>
    <t>[Indiquer le statut d'avancement des actions à ce jour selon proposition du menu déroulant]</t>
  </si>
  <si>
    <r>
      <t>Soutien financier 
(</t>
    </r>
    <r>
      <rPr>
        <i/>
        <sz val="12"/>
        <color theme="9" tint="-0.499984740745262"/>
        <rFont val="Calibri"/>
        <family val="2"/>
        <scheme val="minor"/>
      </rPr>
      <t>à obtenir</t>
    </r>
    <r>
      <rPr>
        <sz val="12"/>
        <color theme="9" tint="-0.499984740745262"/>
        <rFont val="Calibri"/>
        <family val="2"/>
        <scheme val="minor"/>
      </rPr>
      <t xml:space="preserve"> </t>
    </r>
    <r>
      <rPr>
        <sz val="12"/>
        <rFont val="Calibri"/>
        <family val="2"/>
        <scheme val="minor"/>
      </rPr>
      <t>/ obtenu)</t>
    </r>
  </si>
  <si>
    <t>Soutien financier cantonal</t>
  </si>
  <si>
    <t>Résultats attendus dans le cadre de la subvention</t>
  </si>
  <si>
    <r>
      <rPr>
        <b/>
        <sz val="11"/>
        <rFont val="Calibri"/>
        <family val="2"/>
        <scheme val="minor"/>
      </rPr>
      <t xml:space="preserve">Réaliser l'action suivante: </t>
    </r>
    <r>
      <rPr>
        <sz val="11"/>
        <rFont val="Calibri"/>
        <family val="2"/>
        <scheme val="minor"/>
      </rPr>
      <t xml:space="preserve">
- Créer la commission / proposer sa création (règlement) au Conseil communal / général</t>
    </r>
  </si>
  <si>
    <r>
      <rPr>
        <b/>
        <sz val="11"/>
        <rFont val="Calibri"/>
        <family val="2"/>
        <scheme val="minor"/>
      </rPr>
      <t xml:space="preserve">Réaliser les actions suivantes:
</t>
    </r>
    <r>
      <rPr>
        <sz val="11"/>
        <rFont val="Calibri"/>
        <family val="2"/>
        <scheme val="minor"/>
      </rPr>
      <t>- Suivre le cours de base (au minimum une personne formée)
- Suivre les modules spécifiques (au minimum une personne formée pour chaque fiche obligatoire)</t>
    </r>
  </si>
  <si>
    <r>
      <rPr>
        <b/>
        <sz val="11"/>
        <rFont val="Calibri"/>
        <family val="2"/>
        <scheme val="minor"/>
      </rPr>
      <t xml:space="preserve"> Réaliser les actions suivantes:  </t>
    </r>
    <r>
      <rPr>
        <sz val="11"/>
        <rFont val="Calibri"/>
        <family val="2"/>
        <scheme val="minor"/>
      </rPr>
      <t xml:space="preserve">
 - Réaliser un état des lieux sommaire des achats courants et plus importants planifiés
 - Fixer les principes de base, les objectifs et les critères d'achat principaux
 - Prioriser et réaliser au moins deux nouvelles actions proposées par la fiche
 - Communiquer la démarche à vos habitant-e-s</t>
    </r>
  </si>
  <si>
    <r>
      <rPr>
        <b/>
        <sz val="11"/>
        <color theme="1"/>
        <rFont val="Calibri"/>
        <family val="2"/>
        <scheme val="minor"/>
      </rPr>
      <t xml:space="preserve">Réaliser au moins trois des actions suivantes : </t>
    </r>
    <r>
      <rPr>
        <sz val="11"/>
        <color theme="1"/>
        <rFont val="Calibri"/>
        <family val="2"/>
        <scheme val="minor"/>
      </rPr>
      <t xml:space="preserve">
- Organiser au moins une manifestation communale en utilisant l'outil KITmanif
- Promouvoir l'utilisation de KITmanif auprès des sociétés locales
- Modifier des conditions de subvention des manifestations soutenues par la Commune
- Elaborer une charte de durabilité</t>
    </r>
  </si>
  <si>
    <r>
      <rPr>
        <b/>
        <sz val="11"/>
        <color theme="1"/>
        <rFont val="Calibri"/>
        <family val="2"/>
        <scheme val="minor"/>
      </rPr>
      <t>Réaliser les actions suivantes:</t>
    </r>
    <r>
      <rPr>
        <sz val="11"/>
        <color theme="1"/>
        <rFont val="Calibri"/>
        <family val="2"/>
        <scheme val="minor"/>
      </rPr>
      <t xml:space="preserve">
 - Définir la procédure de contrôle de la conformité énergétique dans le cadre de l'octroi du permis de construire et d'habiter/utiliser, en choisissant la solution la plus appropriée parmi les trois options proposées par la fiche (service interne, organisation intercommunale, sous-traitance)
- Définir au moins une mesure d'encouragement pour favoriser l'assainissement des bâtiments privés, l'exemplarité des constructions nouvelles ou le recours aux énergies renouvelables </t>
    </r>
  </si>
  <si>
    <r>
      <rPr>
        <b/>
        <sz val="11"/>
        <rFont val="Calibri"/>
        <family val="2"/>
        <scheme val="minor"/>
      </rPr>
      <t xml:space="preserve">Réaliser les actions suivantes : </t>
    </r>
    <r>
      <rPr>
        <sz val="11"/>
        <rFont val="Calibri"/>
        <family val="2"/>
        <scheme val="minor"/>
      </rPr>
      <t xml:space="preserve">
- Réaliser une étude de faisabilité (en faisant au préalable une demande de subvention)
- Réaliser un appel à projets (marchés publics)
- Informer la population du projet</t>
    </r>
  </si>
  <si>
    <r>
      <rPr>
        <b/>
        <sz val="11"/>
        <rFont val="Calibri"/>
        <family val="2"/>
        <scheme val="minor"/>
      </rPr>
      <t xml:space="preserve">Réaliser les actions suivantes : </t>
    </r>
    <r>
      <rPr>
        <sz val="11"/>
        <rFont val="Calibri"/>
        <family val="2"/>
        <scheme val="minor"/>
      </rPr>
      <t xml:space="preserve">
 - Analyser le potentiel solaire de la commune en consultant le cadastre du potentiel solaire
-  Choisir au moins une nouvelle action parmi les trois proposées par la fiche: appel d'offre groupé pour  propriétaires privés; équipement des bâtiments communaux; subvention communale
-  Mettre en oeuvre la ou les actions retenues (à confirmer selon ampleur et difficultés)</t>
    </r>
  </si>
  <si>
    <r>
      <rPr>
        <b/>
        <sz val="11"/>
        <rFont val="Calibri"/>
        <family val="2"/>
        <scheme val="minor"/>
      </rPr>
      <t xml:space="preserve">Réaliser les actions suivantes : </t>
    </r>
    <r>
      <rPr>
        <sz val="11"/>
        <rFont val="Calibri"/>
        <family val="2"/>
        <scheme val="minor"/>
      </rPr>
      <t xml:space="preserve">
- Etablir un diagnostic sommaire des besoins d’amélioration du réseau piétonnier et cyclable
- Réaliser au moins trois actions (une par an) parmi celles proposées par la fiche (à confirmer selon ampleur et difficulté)</t>
    </r>
  </si>
  <si>
    <r>
      <rPr>
        <b/>
        <sz val="11"/>
        <rFont val="Calibri"/>
        <family val="2"/>
        <scheme val="minor"/>
      </rPr>
      <t xml:space="preserve">Réaliser les 4 actions suivantes : </t>
    </r>
    <r>
      <rPr>
        <sz val="11"/>
        <rFont val="Calibri"/>
        <family val="2"/>
        <scheme val="minor"/>
      </rPr>
      <t xml:space="preserve"> 
 - Elaborer/actualiser le plan canicule communal 
 - Elaborer/actualiser avant chaque été la liste de la population à risque
 - Elaborer/actualiser un concept de visiteurs communautaires
 - Réaliser au moins 1 action de prévention/sensibilisation                                                              </t>
    </r>
  </si>
  <si>
    <t>Fiche obligatoire</t>
  </si>
  <si>
    <r>
      <rPr>
        <b/>
        <sz val="11"/>
        <rFont val="Calibri"/>
        <family val="2"/>
        <scheme val="minor"/>
      </rPr>
      <t xml:space="preserve">Réaliser les actions suivantes : </t>
    </r>
    <r>
      <rPr>
        <sz val="11"/>
        <rFont val="Calibri"/>
        <family val="2"/>
        <scheme val="minor"/>
      </rPr>
      <t xml:space="preserve">
</t>
    </r>
    <r>
      <rPr>
        <u/>
        <sz val="11"/>
        <rFont val="Calibri"/>
        <family val="2"/>
        <scheme val="minor"/>
      </rPr>
      <t>Prévention</t>
    </r>
    <r>
      <rPr>
        <sz val="11"/>
        <rFont val="Calibri"/>
        <family val="2"/>
        <scheme val="minor"/>
      </rPr>
      <t xml:space="preserve"> 
</t>
    </r>
    <r>
      <rPr>
        <i/>
        <sz val="11"/>
        <rFont val="Calibri"/>
        <family val="2"/>
        <scheme val="minor"/>
      </rPr>
      <t xml:space="preserve">En fonction de la situation de la commune:
</t>
    </r>
    <r>
      <rPr>
        <sz val="11"/>
        <rFont val="Calibri"/>
        <family val="2"/>
        <scheme val="minor"/>
      </rPr>
      <t xml:space="preserve">- Débuter, poursuivre ou finaliser la mise à jour du plan d'affectation communal, sur la base des cartes de dangers mises à disposition par le Canton
 - Compléter l'analyse de risques et des déficits de protection, sur la base de l'analyse de première intention mise à disposition par le Canton (contacter l'UDN pour obtenir les informations nécessaires)
- Planifier ou réaliser les ouvrages de protection (selon besoin)
</t>
    </r>
    <r>
      <rPr>
        <u/>
        <sz val="11"/>
        <rFont val="Calibri"/>
        <family val="2"/>
        <scheme val="minor"/>
      </rPr>
      <t>Intervention</t>
    </r>
    <r>
      <rPr>
        <i/>
        <sz val="11"/>
        <rFont val="Calibri"/>
        <family val="2"/>
        <scheme val="minor"/>
      </rPr>
      <t xml:space="preserve"> </t>
    </r>
    <r>
      <rPr>
        <sz val="11"/>
        <rFont val="Calibri"/>
        <family val="2"/>
        <scheme val="minor"/>
      </rPr>
      <t xml:space="preserve">
- Former au moins 2 personnes à la gestion de crise 
- Réaliser le(s) plan(s) d'intervention pertinent(s) au vu de la situation dans la commune (contacter le SSCM pour obtenir les informations nécessaires)
</t>
    </r>
    <r>
      <rPr>
        <u/>
        <sz val="11"/>
        <rFont val="Calibri"/>
        <family val="2"/>
        <scheme val="minor"/>
      </rPr>
      <t>Communication</t>
    </r>
    <r>
      <rPr>
        <i/>
        <sz val="11"/>
        <rFont val="Calibri"/>
        <family val="2"/>
        <scheme val="minor"/>
      </rPr>
      <t xml:space="preserve"> 
</t>
    </r>
    <r>
      <rPr>
        <sz val="11"/>
        <rFont val="Calibri"/>
        <family val="2"/>
        <scheme val="minor"/>
      </rPr>
      <t xml:space="preserve"> - Réaliser au minimum une action de sensibilisation de la population</t>
    </r>
  </si>
  <si>
    <r>
      <rPr>
        <b/>
        <sz val="11"/>
        <rFont val="Calibri"/>
        <family val="2"/>
        <scheme val="minor"/>
      </rPr>
      <t>Réaliser les actions suivantes:</t>
    </r>
    <r>
      <rPr>
        <sz val="11"/>
        <rFont val="Calibri"/>
        <family val="2"/>
        <scheme val="minor"/>
      </rPr>
      <t xml:space="preserve">
 - Prioriser et réaliser au moins une nouvelle action proposée par la fiche</t>
    </r>
  </si>
  <si>
    <t>Résultats "intermédiaires" pour la période suivante</t>
  </si>
  <si>
    <t xml:space="preserve">Actions déjà en cours au lancement du PECC </t>
  </si>
  <si>
    <r>
      <t xml:space="preserve">[Indiquer les actions déjà en cours ou réalisées en lien avec les fiches  du PECC, y.c.pour des fiches non retenues si pertinent; 
</t>
    </r>
    <r>
      <rPr>
        <i/>
        <u/>
        <sz val="11"/>
        <color theme="4"/>
        <rFont val="Calibri"/>
        <family val="2"/>
      </rPr>
      <t>Pour la fiche 4</t>
    </r>
    <r>
      <rPr>
        <sz val="11"/>
        <color theme="4"/>
        <rFont val="Calibri"/>
        <family val="2"/>
      </rPr>
      <t>: indiquer l'action de participation réalisée lors de la phase d'élaboration]</t>
    </r>
  </si>
  <si>
    <t>Réaliser au moins une action annuelle impliquant la population en lien avec le PECC, y.c. durant la phase d'élaboration</t>
  </si>
  <si>
    <t>T0 - Onglet à remplir durant la phase d'élaboration</t>
  </si>
  <si>
    <t>[Reprendre les résultats attendus définis dans le PECC au chapitre 4.Plan d'action. Les formuler en cohérence avec les livrables indiqués dans l'onglet Subvention_Resultats attendus]</t>
  </si>
  <si>
    <t>[Indiquer les étapes planifiées pour les 12 prochains mois. A formuler en cohérence avec les livrables de l'onglet Subvention_Resultats attendus
Reporter cette colonne dans la colonne G du tableau de suivi pour la période suivante]</t>
  </si>
  <si>
    <t>PECC: résultats attendus dans le cadre de la subvention</t>
  </si>
  <si>
    <t>version au 15.09.21</t>
  </si>
  <si>
    <r>
      <t>N</t>
    </r>
    <r>
      <rPr>
        <b/>
        <vertAlign val="superscript"/>
        <sz val="11"/>
        <rFont val="Calibri"/>
        <family val="2"/>
        <scheme val="minor"/>
      </rPr>
      <t>o</t>
    </r>
  </si>
  <si>
    <t>Remarques</t>
  </si>
  <si>
    <r>
      <t xml:space="preserve">Rénover et </t>
    </r>
    <r>
      <rPr>
        <b/>
        <sz val="11"/>
        <color theme="1"/>
        <rFont val="Calibri"/>
        <family val="2"/>
        <scheme val="minor"/>
      </rPr>
      <t xml:space="preserve">construire de manière durable </t>
    </r>
    <r>
      <rPr>
        <sz val="11"/>
        <color theme="1"/>
        <rFont val="Calibri"/>
        <family val="2"/>
        <scheme val="minor"/>
      </rPr>
      <t xml:space="preserve">les bâtiments publics </t>
    </r>
  </si>
  <si>
    <t xml:space="preserve">  - information à venir</t>
  </si>
  <si>
    <r>
      <t xml:space="preserve">Promouvoir une </t>
    </r>
    <r>
      <rPr>
        <b/>
        <sz val="11"/>
        <color theme="1"/>
        <rFont val="Calibri"/>
        <family val="2"/>
        <scheme val="minor"/>
      </rPr>
      <t>alimentation</t>
    </r>
    <r>
      <rPr>
        <sz val="11"/>
        <color theme="1"/>
        <rFont val="Calibri"/>
        <family val="2"/>
        <scheme val="minor"/>
      </rPr>
      <t xml:space="preserve"> locale et durable </t>
    </r>
  </si>
  <si>
    <r>
      <rPr>
        <b/>
        <sz val="11"/>
        <color theme="1"/>
        <rFont val="Calibri"/>
        <family val="2"/>
        <scheme val="minor"/>
      </rPr>
      <t>Réaliser au moins trois nouvelles actions couvrant les trois axes suivants:</t>
    </r>
    <r>
      <rPr>
        <sz val="11"/>
        <color theme="1"/>
        <rFont val="Calibri"/>
        <family val="2"/>
        <scheme val="minor"/>
      </rPr>
      <t xml:space="preserve">
- Promotion des circuits-courts
- Restauration collective durable
- Sensibilisation des plus jeunes</t>
    </r>
  </si>
  <si>
    <t xml:space="preserve">Proposition d'indicateurs: 
- % des dossiers de permis construire contrôlés (100% des dossiers selon la loi)
 - % des chantiers en cours contrôlés /an </t>
  </si>
  <si>
    <t xml:space="preserve">Proposition d'indicateurs:  
- % des luminaires supprimés / avec extinction pendant certaines heures de nuit / avec réduction de l'intensité lumineuse/ avec LED 
 - Consommation d'électricité pour l'éclairage public  
 - Consommation moyenne d'électricité pour l'éclairage par point d'éclairement  </t>
  </si>
  <si>
    <r>
      <rPr>
        <b/>
        <sz val="11"/>
        <rFont val="Calibri"/>
        <family val="2"/>
        <scheme val="minor"/>
      </rPr>
      <t xml:space="preserve">Réaliser l'action suivante: </t>
    </r>
    <r>
      <rPr>
        <sz val="11"/>
        <rFont val="Calibri"/>
        <family val="2"/>
        <scheme val="minor"/>
      </rPr>
      <t xml:space="preserve">
- Mandater un bureau spécialisé pour la réalisation de l'étude
- Adresser au Canton une demande de subvention avant la signature du mandat
- Réaliser l'étude et la faire valider par la Municipalité</t>
    </r>
  </si>
  <si>
    <t xml:space="preserve">Proposition d'indicateurs:  
- Nombre de bâtiments raccordés au réseau  
 - Energie distribuée par année  </t>
  </si>
  <si>
    <t>Proposition d'indicateurs:  
- m2 ou kWc de panneaux solaires installés sur le territoire communal</t>
  </si>
  <si>
    <r>
      <rPr>
        <b/>
        <sz val="11"/>
        <rFont val="Calibri"/>
        <family val="2"/>
        <scheme val="minor"/>
      </rPr>
      <t xml:space="preserve">Réaliser au moins trois des actions suivantes : </t>
    </r>
    <r>
      <rPr>
        <sz val="11"/>
        <rFont val="Calibri"/>
        <family val="2"/>
        <scheme val="minor"/>
      </rPr>
      <t xml:space="preserve">
 - Former au moins une personne à la protection du patrimoine arboré ou à la gestion des espaces verts (par exemple cours CEP)
- Planter dans l'espace bâti au minimum </t>
    </r>
    <r>
      <rPr>
        <sz val="11"/>
        <color theme="1"/>
        <rFont val="Calibri"/>
        <family val="2"/>
        <scheme val="minor"/>
      </rPr>
      <t>10 ar</t>
    </r>
    <r>
      <rPr>
        <sz val="11"/>
        <rFont val="Calibri"/>
        <family val="2"/>
        <scheme val="minor"/>
      </rPr>
      <t>bres d'essence majeure en pleine terre (en sus des  plantations compensatoires et arbres fruitiers)
 - Transforme</t>
    </r>
    <r>
      <rPr>
        <sz val="11"/>
        <color theme="1"/>
        <rFont val="Calibri"/>
        <family val="2"/>
        <scheme val="minor"/>
      </rPr>
      <t>r au moins une</t>
    </r>
    <r>
      <rPr>
        <sz val="11"/>
        <rFont val="Calibri"/>
        <family val="2"/>
        <scheme val="minor"/>
      </rPr>
      <t xml:space="preserve"> surface minérale ou un massif de plantes horticoles en surface verte pérenne
 - Ajouter au moins une disposition pour promouvoir la biodiversité et conserver un quota minimal de surfaces vertes dans les règlements de construction (exemples: https://vert-e-s-vd.ch/wp-content/uploads/sites/2/2021/07/Biodiversite-guide_DEF.pdf)</t>
    </r>
  </si>
  <si>
    <r>
      <rPr>
        <b/>
        <sz val="11"/>
        <rFont val="Calibri"/>
        <family val="2"/>
        <scheme val="minor"/>
      </rPr>
      <t xml:space="preserve"> Réaliser les actions suivantes : </t>
    </r>
    <r>
      <rPr>
        <sz val="11"/>
        <rFont val="Calibri"/>
        <family val="2"/>
        <scheme val="minor"/>
      </rPr>
      <t xml:space="preserve">
</t>
    </r>
    <r>
      <rPr>
        <i/>
        <sz val="11"/>
        <rFont val="Calibri"/>
        <family val="2"/>
        <scheme val="minor"/>
      </rPr>
      <t>En fonction de la situation de la commune:</t>
    </r>
    <r>
      <rPr>
        <sz val="11"/>
        <rFont val="Calibri"/>
        <family val="2"/>
        <scheme val="minor"/>
      </rPr>
      <t xml:space="preserve">
- Débuter, poursuivre ou finaliser la définition et la transcription des Espaces réservés aux eaux (ERE) dans les plans d'aménagements communaux
</t>
    </r>
    <r>
      <rPr>
        <i/>
        <sz val="11"/>
        <rFont val="Calibri"/>
        <family val="2"/>
        <scheme val="minor"/>
      </rPr>
      <t>Au choix:</t>
    </r>
    <r>
      <rPr>
        <sz val="11"/>
        <rFont val="Calibri"/>
        <family val="2"/>
        <scheme val="minor"/>
      </rPr>
      <t xml:space="preserve">
 - Aménagement des cours d'eau: Identifer les tronçons prioritaires à aménager et réaliser les études de faisabilité pour les tronçons prioritaires
- Gestion des cours d'eau: définir un plan de gestion des cours d'eau</t>
    </r>
  </si>
  <si>
    <t>[Indiquer les actions retenues par la commune, en reprenant le titre issu du catalogue d'actions]</t>
  </si>
  <si>
    <t>Mandat spécifique</t>
  </si>
  <si>
    <r>
      <rPr>
        <b/>
        <sz val="11"/>
        <rFont val="Calibri"/>
        <family val="2"/>
        <scheme val="minor"/>
      </rPr>
      <t xml:space="preserve">Réaliser l'action suivante:  </t>
    </r>
    <r>
      <rPr>
        <sz val="11"/>
        <rFont val="Calibri"/>
        <family val="2"/>
        <scheme val="minor"/>
      </rPr>
      <t xml:space="preserve">
- Proposer la création d'un fonds (règlement) au Conseil communal / général  ou proposer un renforcement d'un fonds existant (modification du règlement)</t>
    </r>
  </si>
  <si>
    <r>
      <rPr>
        <b/>
        <sz val="11"/>
        <rFont val="Calibri"/>
        <family val="2"/>
        <scheme val="minor"/>
      </rPr>
      <t xml:space="preserve"> Réaliser les actions suivantes:  </t>
    </r>
    <r>
      <rPr>
        <sz val="11"/>
        <rFont val="Calibri"/>
        <family val="2"/>
        <scheme val="minor"/>
      </rPr>
      <t xml:space="preserve">
 - Réaliser une action impliquant la population durant la phase d'élaboration du PECC
 - Réaliser au moins une action annuelle impliquant la population, en lien avec les actions retenues </t>
    </r>
  </si>
  <si>
    <t>éventuel</t>
  </si>
  <si>
    <r>
      <rPr>
        <b/>
        <sz val="11"/>
        <rFont val="Calibri"/>
        <family val="2"/>
        <scheme val="minor"/>
      </rPr>
      <t xml:space="preserve"> Réaliser les actions suivantes: </t>
    </r>
    <r>
      <rPr>
        <sz val="11"/>
        <rFont val="Calibri"/>
        <family val="2"/>
        <scheme val="minor"/>
      </rPr>
      <t xml:space="preserve">  
 - Réaliser au moins trois nouvelles actions proposées par la fiche (à confirmer selon ampleur et difficulté)
 - Communiquer la démarche à vos habitant-e-s</t>
    </r>
  </si>
  <si>
    <r>
      <rPr>
        <b/>
        <sz val="11"/>
        <rFont val="Calibri"/>
        <family val="2"/>
        <scheme val="minor"/>
      </rPr>
      <t>Réaliser les actions suivantes :</t>
    </r>
    <r>
      <rPr>
        <sz val="11"/>
        <rFont val="Calibri"/>
        <family val="2"/>
        <scheme val="minor"/>
      </rPr>
      <t xml:space="preserve">
- Mettre en place un suivi énergétique pour au moins 50% des bâtiments communaux chauffés
 - Réaliser l'analyse énergétique CECB+ d'au moins 30% des bâtiments communaux construits avant 2000 
 - Etablir un plan d'assainissement des bâtiments communaux et y prévoir les budgets nécessaires</t>
    </r>
  </si>
  <si>
    <r>
      <rPr>
        <b/>
        <sz val="11"/>
        <color theme="1"/>
        <rFont val="Calibri"/>
        <family val="2"/>
        <scheme val="minor"/>
      </rPr>
      <t xml:space="preserve">Réaliser au moins trois des actions suivantes :  </t>
    </r>
    <r>
      <rPr>
        <sz val="11"/>
        <color theme="1"/>
        <rFont val="Calibri"/>
        <family val="2"/>
        <scheme val="minor"/>
      </rPr>
      <t xml:space="preserve">
- Former au moins une personne à la gestion des organismes exotiques envahissants (par exemple cours CEP) et désigner une personne responsable au sein de la commune 
- Mettre en place des actions de lutte contre les organismes exotiques envahissants sur les surfaces propriétés communales et saisir les néophytes sur Infoflora</t>
    </r>
    <r>
      <rPr>
        <sz val="11"/>
        <rFont val="Calibri"/>
        <family val="2"/>
        <scheme val="minor"/>
      </rPr>
      <t xml:space="preserve">
- Adhérer à la charte des talus de route                                                                                                                                          
- Conduire une action de communication auprès de la population</t>
    </r>
  </si>
  <si>
    <t>Date d'adoption du PECC: xx.xx.xxx</t>
  </si>
  <si>
    <t>Colonnes facultatives</t>
  </si>
  <si>
    <t>Colonnes évolutives</t>
  </si>
  <si>
    <t>Colonnes fixes</t>
  </si>
  <si>
    <t>N°17 - Renforcer la biodiversité pour accompagner les changements climatiques</t>
  </si>
  <si>
    <t>2025</t>
  </si>
  <si>
    <t>Responsables: Groupe de suivi et Commission consultative.  Partenaires:  CSD, Urbasol</t>
  </si>
  <si>
    <t>N°1 - Mettre en place une commission de l'énergie, du climat et/ou de la durabilité</t>
  </si>
  <si>
    <t>N°6 - Réduire, réutiliser et recycler les déchets</t>
  </si>
  <si>
    <t xml:space="preserve">Commission mise en place en janvier 2022. Elle a tenu 4 séances en 2022, et contribué à la réaliaiton de la fiche action 4 </t>
  </si>
  <si>
    <t>N°8 - Rénover ou construire de manière durable</t>
  </si>
  <si>
    <t>N°9 - Promouvoir une alimentaiton locale, saine et durable</t>
  </si>
  <si>
    <t xml:space="preserve">Une soirée participative organisée durant la phase d'élaboration. </t>
  </si>
  <si>
    <t>N°11 - Assurer l’exemplarité des communes dans la conception et l’exploitation de leurs bâtiments</t>
  </si>
  <si>
    <t xml:space="preserve">8.1 Intégrer des critères de durabilité dans les cahiers des charges 
8.2 Utiliser le logiciel d’évaluation SméO
8.3. Critères de durabilité dans le chantier d'extension de la voirie </t>
  </si>
  <si>
    <t>Commission mise en place et fonctionnelle, avec ~4 réunions annuelles</t>
  </si>
  <si>
    <t>Responsables: 
N. Perrin (dicastère Travaux et environnement), 
L. Thiémard (chef de service)</t>
  </si>
  <si>
    <t>N°12 - Réduire la consommation
de l’éclairage public</t>
  </si>
  <si>
    <t>Evelyne Perrin (dicastère Réseaux et énergie)
Yvan Becker (technicien génie civil)</t>
  </si>
  <si>
    <t>Evelyne Perrinjaquet (dicastère bâtiment et gérances), 
Stephane Silvani (chef de service)</t>
  </si>
  <si>
    <t>N°14 - Développer les réseaux de
chaleur d’origine renouvelable</t>
  </si>
  <si>
    <t>N°16 - Sécuriser et améliorer
les infrastructures pour les piéton-ne-s et les vélos</t>
  </si>
  <si>
    <t>14.1 Etendre le CAD aux quartiers N-O
14.2 Etudier les possibilités d'extensions du CAD vers O, E et S
14.3 Etudier la faisabilité d'un CAD basse T° avec eau du lac</t>
  </si>
  <si>
    <t>Responsable N. Gigandet (dicastère Cohésion sociale et tourisme).</t>
  </si>
  <si>
    <t>11.1. Suivi énergétique sur 50% des bâtiments communaux
11.2 Analyse énergétique CECB+ sur 30% des bâtiments communaux
11.3 Plan d'assainissement des bâtiments communaux
11.4a Assainissement Collège Borné Nau B
11.4b Assainissement Hôtel de Ville
11.5 Abaissement températures de 2°C</t>
  </si>
  <si>
    <t>N°18 - Identifier et lutter contre les espèces exotiques envahissantes</t>
  </si>
  <si>
    <t>N°21 - Protéger la santé de
la population des atteintes dues à la canicule</t>
  </si>
  <si>
    <t>Commission réunie régulièrement</t>
  </si>
  <si>
    <t>Antonio Vialatte (syndic)
Evelyne Perrin (dicsastère Réseaux et énergies)</t>
  </si>
  <si>
    <t>Réalisé en partie</t>
  </si>
  <si>
    <t>Rencontre organisée le 08.09.2022 à la salle des Quais ( flyer joint en annexe au document PECC). Objectif: présentation du PECC et organisation de 4 ateliers en parallèle: 6. Déchets, 9. Alimentation, 16. Mobilité, 17+21. Biodiversité et Canicule.
68 personnes présentes, très bons échanges, dont les résultats ont été intégrés aux fiches action du document  PECC (résultats bruts disponibles sur demande)</t>
  </si>
  <si>
    <t>6.1 Révision du règlement des déchets.</t>
  </si>
  <si>
    <t xml:space="preserve">6.2 Développer les points de collecte   </t>
  </si>
  <si>
    <t>6.3 Améliorer la gestion des biodéchets</t>
  </si>
  <si>
    <t>6.4 Interdire la vaisselle plastique jetable</t>
  </si>
  <si>
    <t xml:space="preserve">6.5 Développer une ressourcerie </t>
  </si>
  <si>
    <t xml:space="preserve">8.1 Intégrer des critères de durabilité dans les cahiers des charges </t>
  </si>
  <si>
    <t>8.2 Utiliser le logiciel d’évaluation SméO</t>
  </si>
  <si>
    <t xml:space="preserve">8.3. Critères de durabilité dans le chantier d'extension de la voirie </t>
  </si>
  <si>
    <t>11.1. Suivi énergétique sur 50% des bâtiments communaux</t>
  </si>
  <si>
    <t>11.2 Analyse énergétique CECB+ sur 30% des bâtiments communaux</t>
  </si>
  <si>
    <t>11.3 Plan d'assainissement des bâtiments communaux</t>
  </si>
  <si>
    <t>11.4b Assainissement Hôtel de Ville</t>
  </si>
  <si>
    <t>11.5 Abaissement températures de 2°C</t>
  </si>
  <si>
    <t>14.1 Etendre le CAD aux quartiers N-O</t>
  </si>
  <si>
    <t>14.2 Etudier les possibilités d'extensions du CAD vers O, E et S</t>
  </si>
  <si>
    <t>14.3 Etudier la faisabilité d'un CAD basse T° avec eau du lac</t>
  </si>
  <si>
    <r>
      <rPr>
        <sz val="11"/>
        <color theme="1"/>
        <rFont val="Calibri (Corps)_x0000_"/>
      </rPr>
      <t xml:space="preserve">Action 16.1 réalisée, ainsi que 3 actions concrètes parmi 16.2 à 16.11
16.1 Plan de mobilité douce
16.2 Itinéraire piéton sécurisé rue Jean Lecomte
16.3 Itinéraire piéton sécurisé RC401 Brinaz-Grandson
16.4 Deux stations vélos libre service
</t>
    </r>
    <r>
      <rPr>
        <sz val="11"/>
        <color theme="1"/>
        <rFont val="Calibri"/>
        <family val="2"/>
        <scheme val="minor"/>
      </rPr>
      <t>16.5. Parcs à vélo
16.6 Bancs ombragés
16.7 Place du Château sud en zone piétonne arborisée
16.8 Abribus
16.9 Assainissement phonique des routes cantonales
16.10 Sensibilisation des parents, dépose des enfants à l'école
16.11 Signaler les manifestations en faveur de la mobilité douce</t>
    </r>
  </si>
  <si>
    <t>16.1 Plan de mobilité douce</t>
  </si>
  <si>
    <t>16.2 Itinéraire piéton sécurisé rue Jean Lecomte</t>
  </si>
  <si>
    <t>16.4 Deux stations vélos libre service</t>
  </si>
  <si>
    <t>16.5. Parcs à vélo</t>
  </si>
  <si>
    <t>16.6 Bancs ombragés</t>
  </si>
  <si>
    <t>16.7 Place du Château sud en zone piétonne arborisée</t>
  </si>
  <si>
    <t>16.8 Abribus</t>
  </si>
  <si>
    <t>16.9 Assainissement phonique des routes cantonales</t>
  </si>
  <si>
    <t>16.10 Sensibilisation des parents, dépose des enfants à l'école</t>
  </si>
  <si>
    <t>16.11 Signaler les manifestations en faveur de la mobilité douce</t>
  </si>
  <si>
    <t>17.1 Inventaire de la biodiversité communale réalisé
17.2  Un employé communal formé à la gestion différenciée
17.3 Charte des talus de route mise en oeuvre
17.4 Arborisations et végétalisations améliorées en ville  
17.5  Une surface minérale végétalisée
17.6  Taille des arbres réorientée pour augmenter l'ombrage
17.7 Espèces vivaces et xérophiles dans les massifs floraux
17.8 Surfaces de sols perméabilisées
17.9 Nature en ville favorisée
17.10 Dispositions du PACom
17.11 Règlement des jardins familiaux révisé
17.12 Charte des jardins proposée
17.13 Protection des zones naturelles sensibles améliorée</t>
  </si>
  <si>
    <t>17.1 Inventaire de la biodiversité communale réalisé</t>
  </si>
  <si>
    <t>17.2  Un employé communal formé à la gestion différenciée</t>
  </si>
  <si>
    <t>17.3 Charte des talus de route mise en oeuvre</t>
  </si>
  <si>
    <t xml:space="preserve">17.4 Arborisations et végétalisations améliorées en ville  </t>
  </si>
  <si>
    <t>17.5  Une surface minérale végétalisée</t>
  </si>
  <si>
    <t>17.6  Taille des arbres réorientée pour augmenter l'ombrage</t>
  </si>
  <si>
    <t>17.7 Espèces vivaces et xérophiles dans les massifs floraux</t>
  </si>
  <si>
    <t>17.8 Surfaces de sols perméabilisées</t>
  </si>
  <si>
    <t>17.9 Nature en ville favorisée</t>
  </si>
  <si>
    <t>17.10 Dispositions du PACom</t>
  </si>
  <si>
    <t>17.11 Règlement des jardins familiaux révisé</t>
  </si>
  <si>
    <t>17.12 Charte des jardins proposée</t>
  </si>
  <si>
    <t>17.13 Protection des zones naturelles sensibles améliorée</t>
  </si>
  <si>
    <t>18.1 Trois employés communaux formés aux espèces invasives</t>
  </si>
  <si>
    <t>18.2 Foyers d'invasives cartographiés</t>
  </si>
  <si>
    <t>18.3 Stratégie de lutte définie</t>
  </si>
  <si>
    <t>18.4 Informations inclues dans le MEMOdéchets</t>
  </si>
  <si>
    <t>18.6 Action citoyenne d'arrachage</t>
  </si>
  <si>
    <t>21.2 Démarches de solidarités identifiées et soutenues</t>
  </si>
  <si>
    <t>21.3  Organisateurs de manifestations informés et sensibilisés</t>
  </si>
  <si>
    <t>21.4 Mesures de sensibilisations et prévention en cas de canicule</t>
  </si>
  <si>
    <t>21.5 îlots de fraicheurs réalisés</t>
  </si>
  <si>
    <t>Nicolas Perrin (dicastère travaux et environnemement)
Marc Duvoisin (chef de voirie)
Joanne Tissot (collaboratrice technique)</t>
  </si>
  <si>
    <t>Coût annuel ou total ?</t>
  </si>
  <si>
    <t>CHF / an</t>
  </si>
  <si>
    <t xml:space="preserve">CHF </t>
  </si>
  <si>
    <t>Total coûts annuels</t>
  </si>
  <si>
    <t>Total coûts totaux (non-annuels)</t>
  </si>
  <si>
    <t>3 actions réalisées dans la liste suivante
9.1a Marché villageois hebdomadaire 
91b Soutien aux points de vente de produits locaux.
9.1c Produits locaux pour les receptions
9.1d Information sur points de vente des produits locaux 
9.3a Potager scolaire
9.3b Organiser des activités de cueillette
9.3c Journées Ecole à la ferme
9.3d Animation Alimentation durable à la bibliothèque scolaire</t>
  </si>
  <si>
    <t xml:space="preserve">9.1a Marché villageois hebdomadaire </t>
  </si>
  <si>
    <t>91b Soutien aux points de vente de produits locaux.</t>
  </si>
  <si>
    <t>9.1c Produits locaux pour les receptions</t>
  </si>
  <si>
    <t xml:space="preserve">9.1d Information sur points de vente des produits locaux </t>
  </si>
  <si>
    <t>9.3a Potager scolaire</t>
  </si>
  <si>
    <t>9.3b Organiser des activités de cueillette</t>
  </si>
  <si>
    <t>9.3c Journées Ecole à la ferme</t>
  </si>
  <si>
    <t>9.3d Animation Alimentation durable à la bibliothèque scolaire</t>
  </si>
  <si>
    <t>12.1 Faire voter un crédit cadre pour le renouvellement de l'éclairage public</t>
  </si>
  <si>
    <t>12.2 Remplacer lampes à mercure et à sodium par des LEDs</t>
  </si>
  <si>
    <t>12.3 Réduire l'intensité lumineuse</t>
  </si>
  <si>
    <t>12.4 Extinctions nocturnes</t>
  </si>
  <si>
    <t>12.5. Supprimer lampadaires inutiles</t>
  </si>
  <si>
    <t>12.6 Réviser le Règlement des procédés de réclame</t>
  </si>
  <si>
    <t>12.7 Action annuelle d'extinction</t>
  </si>
  <si>
    <t>12.8. Actions de sensibilisation</t>
  </si>
  <si>
    <t>Un nouveau point de collecte à la voirie planifié en 2022, pour une réalisation en 2023</t>
  </si>
  <si>
    <t xml:space="preserve">Nouveau point de collecte réalisé à la voirie
Extension du point de collecte des Tuileries planifié  </t>
  </si>
  <si>
    <t>Mise en place d'actions de sensibilisation aux biodéchets</t>
  </si>
  <si>
    <t>Interdiction de la vaisselle plastique jetable dans les manifestations</t>
  </si>
  <si>
    <t>Guide des manifestations durables (2019)</t>
  </si>
  <si>
    <t>Meilleure implémentation des pratiques durables lors des manifestations</t>
  </si>
  <si>
    <t>Soutien annuel à la Maison des Terroirs depuis 15 ans</t>
  </si>
  <si>
    <t>Contact établis avec les écoles, demande de subside auprès de Unisanté, recherche d'autres financements.</t>
  </si>
  <si>
    <t>Mise en place du potager espérée pour 2023</t>
  </si>
  <si>
    <t>Politique d'abaissement des T° mise en place dès novembre 2022</t>
  </si>
  <si>
    <t>Olivier Reymond (Dicastère Urbanisme et mobilité)
Carlos Castro (chef de service)
Francesco di Franco (Dicastère Ecoles et sécurité)
Didier Mast (Police administrative)</t>
  </si>
  <si>
    <t>16.3 Itinéraire piéton / vélo sécurisé RC401 Brinaz-Grandson</t>
  </si>
  <si>
    <t>Assainissement phonique planifié pour le projet de la traversée des Tuileries (Accès Nord)</t>
  </si>
  <si>
    <t>Inventaire du patrimoine arboré finalisé en 2022
Contact pris avec ProNatura pour un inventaire de la biodiversité dans le cadre du programme Commune ouVerte</t>
  </si>
  <si>
    <t>Nouvelle taille effective sur les parbres du port, à partir de nov 2022</t>
  </si>
  <si>
    <t>Posé 48 nichoirs à martinets et 41 nichoirs à hiondelles de fenêtre en 2022; posé 3 hôtels à insectes (parcelles 113, 235 et 1387)</t>
  </si>
  <si>
    <t>Informations intégrées au futur MEMOdéchets 2023</t>
  </si>
  <si>
    <t>18.5 Sensibilité du public améliorée</t>
  </si>
  <si>
    <t>18.1 Trois employés communaux formés aux espèces invasives
18.2 Foyers d'invasives cartographiés
18.3 Stratégie de lutte définie
18.4 Informations inclues dans le MEMOdéchets
18.5 Sensibilité du public améliorée
18.6 Action citoyenne d'arrachage</t>
  </si>
  <si>
    <r>
      <t xml:space="preserve">
</t>
    </r>
    <r>
      <rPr>
        <sz val="11"/>
        <color theme="1"/>
        <rFont val="Calibri (Corps)_x0000_"/>
      </rPr>
      <t>Organiser une action de communication / atelier en lien avec la biodiversité, l'énergie, l'éclairage public ou les déchets</t>
    </r>
  </si>
  <si>
    <t>Voir lignes 19-24</t>
  </si>
  <si>
    <t>Voir lignes 26-28</t>
  </si>
  <si>
    <t xml:space="preserve">Eléments intrégrés au projet en 2022 (pour une réalisation en 2023): Construction en bois local, chauffage au bois local (CAD), panneaux photovoltaïques, citerne de récolte des eaux de pluie, domotique, gîtes à chauves souris, nichoirs à hirondelles. </t>
  </si>
  <si>
    <t xml:space="preserve">Chantier de la voirie terminé, intégrant tous les éléments de durabilité mentionnés en H28.
</t>
  </si>
  <si>
    <t>Voir lignes 30-37</t>
  </si>
  <si>
    <t>Voir lignes 40-45</t>
  </si>
  <si>
    <t>Préavis en préparation</t>
  </si>
  <si>
    <t>11.4a Assainissement Collège Borné Nau B/C</t>
  </si>
  <si>
    <t>Bâtiment Borné Nau B/C assaini (isolation, domotique, photovoltaïque…)</t>
  </si>
  <si>
    <t>Politique pérennisée</t>
  </si>
  <si>
    <t>Voir lignes 47-54</t>
  </si>
  <si>
    <t>Intensité lumineuse réduite sur plusieurs tronçons</t>
  </si>
  <si>
    <t>Voir lignes 56-58</t>
  </si>
  <si>
    <t>Pris contact avec RE</t>
  </si>
  <si>
    <t>Prospecté les propriétaires intéressés</t>
  </si>
  <si>
    <t>Voir lignes 60-70</t>
  </si>
  <si>
    <t>Voir lignes 73-85</t>
  </si>
  <si>
    <t>Parcelles 452, DP119, 332, 840, 1387 et DP12  en gestion différenciée</t>
  </si>
  <si>
    <t>Gestion différenciée étendue à d'autres surfaces</t>
  </si>
  <si>
    <t>Former un employé au cours de gestion différenciée (cours CEP)</t>
  </si>
  <si>
    <t>Inventaire de la biodiversité communale, dans le cadre du projet Commune ouVerte de ProNatura</t>
  </si>
  <si>
    <t>Taille des arbres réorientée</t>
  </si>
  <si>
    <t>Liste des espèces admises dans les massifs floraux (vivaces, xérophiles)</t>
  </si>
  <si>
    <t>Nichoirs à hirondelles et martinets, gîtes à chaubes souris</t>
  </si>
  <si>
    <t>PACom révisé</t>
  </si>
  <si>
    <t>PACom en cours de révision</t>
  </si>
  <si>
    <t>Communications dans le journal de la commune</t>
  </si>
  <si>
    <t>Voir lignes 87-92</t>
  </si>
  <si>
    <t>Voir lignes 94-98</t>
  </si>
  <si>
    <t>Vins de l'appelation Bonvillars, traiteurs locaux</t>
  </si>
  <si>
    <t>Remplacé 14 lampes à sodium par des  LED au ch de Bellevue (nov. 22)</t>
  </si>
  <si>
    <t>Procédé à l'extinction nocture (23h-5h) : ruelle des Remparts et Couvaloup (dès oct. 22), ch. du Mont, ch de l'Etang, ch. de la Croix du Bochet (dès nov. 22)</t>
  </si>
  <si>
    <t>Supprimé 3 lampadaires Ch de la Croix du Bochet (sept. 22), 1 lampadaire Collège Jura (nov. 22)</t>
  </si>
  <si>
    <t>Procédé à l'extinction nocture de tous les éclairages publics du 12-15 août 22 (nuit des Perséides)</t>
  </si>
  <si>
    <t>Article d'information/sensibilisation dan le journal communal (déc 22)</t>
  </si>
  <si>
    <t>soutien régulier à Bocansemble</t>
  </si>
  <si>
    <t>21.1 Plan canicule, liste des personnes vulnérables et concept des visites actualisés
21.2 Démarches de solidarités identifiées et soutenues
21.3  Organisateurs de manifestations informés et sensibilisés
21.4 Mesures de sensibilisations et prévention en cas de canicule
21.5 îlots de fraicheurs réalisés</t>
  </si>
  <si>
    <t>21.1 Plan canicule, liste des personnes vulnérables et concept des visites actualisés</t>
  </si>
  <si>
    <t>Responsable: Groupe de suivi (A. Vialatte, E. Perrin, N. Perrin)</t>
  </si>
  <si>
    <t>6.6.Mesures de sensibilisation/prévention</t>
  </si>
  <si>
    <t>3 actions réalisées dans la liste suivante:
6.1 Révision du règlement des déchets.
6.2 Développer les points de collecte   
6.3 Améliorer la gestion des biodéchets
6.4 Interdire la vaisselle plastique jetable
6.5 Développer une ressourcerie 
6.6.Mesures de sensibilisation/prévention</t>
  </si>
  <si>
    <t>Version au : 15.12.2022</t>
  </si>
  <si>
    <r>
      <rPr>
        <sz val="11"/>
        <color theme="1"/>
        <rFont val="Calibri (Corps)_x0000_"/>
      </rPr>
      <t xml:space="preserve">12.1 Faire voter un crédit cadre pour le renouvellement de l'éclairage public
12.2 Remplacer lampes à mercure et à sodium par des LEDs
12.3 Réduire l'intensité lumineuse
12.4 Extinctions nocturnes
</t>
    </r>
    <r>
      <rPr>
        <sz val="11"/>
        <color theme="1"/>
        <rFont val="Calibri"/>
        <family val="2"/>
        <scheme val="minor"/>
      </rPr>
      <t>12.5. Supprimer lampadaires inutiles
12.6 Réviser le Règlement des procédés de réclame
12.7 Action annuelle d'extinction
12.8. Actions de sensibilisation</t>
    </r>
  </si>
  <si>
    <t>CHF</t>
  </si>
  <si>
    <t>CHF/an</t>
  </si>
  <si>
    <t>- Subventions cantonale "eco-logement" pour les propriétaires d'immeubles : conseil énergétiques à destination des locataires
- Soutien cantonal pour les projets éoliens
- Formations proposées par le canton : CEP</t>
  </si>
  <si>
    <t>Source de soutien financier</t>
  </si>
  <si>
    <t>- Cours de sensibilisation à la gestion des déchets (COSEDEC)</t>
  </si>
  <si>
    <t>- Soutien financier de la DGAV et Vaud Promotion dans le cadre des projets de promotion des produits agricoles : https://www.vd.ch/themes/economie/agriculture-et-viticulture/contributions-et-aides-financieres-agricoles/promotion-de-lagriculture-et-de-ses-produits</t>
  </si>
  <si>
    <t>- Programme PEIK (suisse énergie) : subvention pour les audits et mesures des PME
- Le programme bâtiment (l’isolation et le remplacement d’un chauffage au gaz ou au mazout par des énergies renouvelables dans des bâtiments existants, analyse énergétiques CECB+)
- SuisseEnergie pour les communes : soutien financiers dans plusieurs domaines (mobilité, installalions et processus, bâtiments et énergies)
- Subventions cantonales : 1) PDIC : 50% max, max 30'000 CHF 2) PDC : 50% max, max 25'000 CHF 3) Site 2000 Watts (selon critères label) 4) Cité de l'énergie (selon critères label) 5) PECC (selon les actions) 6) Programme de rétribution d'économie d'énergie (REE) : énergie thermique, jusqu'à 50% 7) Minergie-P-ECO (subventions cantonales et communales)</t>
  </si>
  <si>
    <t>- ProKilowatt : subvention à la réduction de la consommation électrique
'- pronovo : subventions dans le domaine de l'électricité
- Subventions cantonales : concept d'éclairage, jusqu'à 70%</t>
  </si>
  <si>
    <t>- Subventions cantonales : 1) aménagement des mesures vélo en agglomération 2) travaux sur une route cantonale en traversée de localité (jusqu'à 50% et 45% pour les stationnements vélo) 3) étude sur la mobilité électrique : jusqu'à 50% des coûts, max 10'000 CHF, min 5'000 CHF</t>
  </si>
  <si>
    <r>
      <rPr>
        <sz val="11"/>
        <color theme="1"/>
        <rFont val="Calibri"/>
        <family val="2"/>
        <scheme val="minor"/>
      </rPr>
      <t>- 4.5 moi de CHF de subventions au total</t>
    </r>
    <r>
      <rPr>
        <u/>
        <sz val="11"/>
        <color theme="10"/>
        <rFont val="Calibri"/>
        <family val="2"/>
        <scheme val="minor"/>
      </rPr>
      <t xml:space="preserve"> (https://amp-rts-ch.cdn.ampproject.org/c/s/amp.rts.ch/info/regions/vaud/13709734-feu-vert-vaudois-aux-subventions-pour-lutter-contre-les-ilots-de-chaleur-en-ville.html)
- </t>
    </r>
    <r>
      <rPr>
        <sz val="11"/>
        <color theme="1"/>
        <rFont val="Calibri"/>
        <family val="2"/>
        <scheme val="minor"/>
      </rPr>
      <t>Subventions cantonales :
1) Gestion des milieux d’importance régionale ou locale portées aux inventaires cantonaux s
2) Les inventaires : des arbres remarquables d'importance cantonale, des surfaces vertes et non construites, des hirondelles, martinets et chauves-souris (forfait selon nature de l'inventaire)
3) La pose de nichoirs hirondelles, martinets (65 CHF/nid artificiel d'hirondelles, 120 CHF/ nichoirs martinet, 200 CHF/action de sensibilisation)
4) Plantation de haies ou d’arbres et l’aménagement de surfaces pour la biodiversité aux abords des établissements scolaires (selon nature de l'aménagement)
5) L’entretien d’arbres remarquables d’importance cantonale (forfait 2'000 CHF + 50 CHF/arbre, si &gt; 20 arbres 6'000 CHF)
6) Des certifications type « Ville Verte » (50% de la phase initiale de certification, max 7'500 CHF)</t>
    </r>
  </si>
  <si>
    <t>- chauffezrenouvelable : conseils incitatifs pour un changement de système de chauffage renouvelable
- Subvention cantonale : étude de faisabilité sur les réseaux de chaleur (https://www.vd.ch/prestation/21-2023-demander-une-subvention-pour-une-etude-de-faisabilite-installation-de-production-denergies-renouvelables-et-reseaux-de-distribution)
- Programme bâtiment : subventions pour qu'un propriétaire se raccorde (suivant le type de chauffage changé et puissance), subvention pour la construction et l'extension d'un réseau de CAD (distribution: 40-120 CHF/MWh.an, production : 130 CHF/MWh.an)</t>
  </si>
  <si>
    <t>Date d'adoption du PECC: 22.02.2023</t>
  </si>
  <si>
    <t>Version au : 07.02.2024</t>
  </si>
  <si>
    <t>Commission réunie régulièrement.
Activer pour  pour action participative en 2024 ?</t>
  </si>
  <si>
    <t>3 réunions ont eu lieu en 2023 ; le 25.01, 25.04 et 24.05, notamment consultée pour les aspects de durabilité du PQ BornéNau.</t>
  </si>
  <si>
    <t>Coût effectif dépensé à ce jour</t>
  </si>
  <si>
    <r>
      <rPr>
        <sz val="11"/>
        <rFont val="Calibri (Corps)_x0000_"/>
      </rPr>
      <t>Organiser une action de communication / atelier en lien avec la biodiversité, l'énergie, l'éclairage public ou les déchets</t>
    </r>
    <r>
      <rPr>
        <sz val="11"/>
        <rFont val="Calibri"/>
        <family val="2"/>
        <scheme val="minor"/>
      </rPr>
      <t xml:space="preserve"> ;
- Thème déchets, en lien avec action COSEDEC (6.6) (2024)
- Autre action d'arrachage (2024)
- Marche nocturne extinctions (2025)</t>
    </r>
  </si>
  <si>
    <t>Groupe de travail constitué à l'interne en 2024, 1ère réunion 30.01</t>
  </si>
  <si>
    <t>6.1  Révision du règlement des déchets</t>
  </si>
  <si>
    <t>Communiquer sur celle existant déjà à Yverdon</t>
  </si>
  <si>
    <t>Mesure délaissée, car il y en a déjà une à Yverdon et déjà un conteneur à troc ici à la déchetterie de Grandson.</t>
  </si>
  <si>
    <t>- Cours de sensibilisation à la gestion des déchets (COSEDEC)
- STRID</t>
  </si>
  <si>
    <t>Réalisé pour le chantier voirie</t>
  </si>
  <si>
    <t xml:space="preserve">Réalisé en 2023 : construction en bois local, chauffage au bois local (CAD), panneaux photovoltaïques, citerne de récolte des eaux de pluie (20'000l), domotique, nichoirs à hirondelles. </t>
  </si>
  <si>
    <t>Bilan financier à faire pour l'action de subvention aux seaux à biodéchets.
Mise en place d'actions de sensibilisation aux biodéchets.
Vérifier que les filières se mettent en place, échanger avec les autres communes (intéressant pour elles aussi).</t>
  </si>
  <si>
    <t>Mettre à jour le Guide des manifestations durables (intégrer éléments directive municipale vaisselle et tri).
Soutien logistique et financier au plogging.
Inscription de la Commune à l'opération Coup de balai, prévue 23 mars 2024.
Action cendriers portables répétée en 2024 et 2025.
Faire un bilan de l'action Cosedec, étendre à administrations et entreprises.
Améliorer l'information déchets sur le site internet de la commune.
Journée "ambassadeurs du tri" COSEDEC, prévue pour le samedi 20 avril 2024 ; 2 personnes présentes à la déchetterie, offert par STRID (coût 336.-). À coupler avec journée participative? Voir point 6.3
Abandon de la benne "plastique" en coordination avec Valeyres et Montagny. 
Se reneigner pour mettre en place le système tri plastique LEO, à partir d'avril 2024.</t>
  </si>
  <si>
    <t>Évaluer chantier voirie par SméO. Ou SNBS ? Ou Borné-Nau?
(Sméo ne s'applique pas à ce type de bâtiment, mais souhait d'évaluer tout de même… )</t>
  </si>
  <si>
    <t>Chantier de la voirie terminé, intégrant tous les éléments de durabilité mentionnés en H28.
Finaliser gîtes à chauves souris et zone de verdure.
Projet de nouveau quartier au nord de la commune prévu, série d'actions durabilité-énergie prévues.</t>
  </si>
  <si>
    <t>Postulat Reymond, idée reprise par soirée participative</t>
  </si>
  <si>
    <t>Créer un groupe de travail</t>
  </si>
  <si>
    <t xml:space="preserve">Renouvelé chaque année </t>
  </si>
  <si>
    <t>Remplacement cabane, début 2024</t>
  </si>
  <si>
    <t>Plantation fruitiers hautes tiges Retropomme</t>
  </si>
  <si>
    <t>Prendre contact avec SOS fruits pour cueillette automnale, plus écoles pour valorisation</t>
  </si>
  <si>
    <t>Préavis 654/22 adopté par Conseil communal le 29.09.2022 pour assainissement des toits.
Intégrera la pose de panneaux photovoltaïques.</t>
  </si>
  <si>
    <t>Effectif sur tous les bâtiments communaux (abaissement de 21° à 19°C)</t>
  </si>
  <si>
    <t xml:space="preserve">Politique pérennisée </t>
  </si>
  <si>
    <t>Effectué sur plusieurs tronçons</t>
  </si>
  <si>
    <t>À poursuivre</t>
  </si>
  <si>
    <t>675 luminaires sur la commune, programmés comme ci-dessous (en 2023) :  
- 343 luminaires éteints de 23h à 5h 
- 69 luminaires en abaissement autonome 50% de 23h à 5h
- 21 luminaires dynamique ancienne génération DNY-10% DNY+50%
- 86 luminaires éteints à 20h et dynamique à 50%
- 61 luminaires dynamique à 20h min 20% détection 50%
- 2 luminaires avec détection statique à 100%
Budget fixé à 135'000 CHF/an sur 5 ans (correspondant au préavis 656/22 (mesure 12.1)).</t>
  </si>
  <si>
    <t>1 luminaire supplémentaire sera éteint puis supprimé vers la poste au bord de la voie CFF.</t>
  </si>
  <si>
    <t>Supprimé 1  lampadaire place du château et 1 place de la gare.</t>
  </si>
  <si>
    <t>Voir avec urbanisme</t>
  </si>
  <si>
    <t>À réitérer</t>
  </si>
  <si>
    <t>Courrier aux commerçants et restaurateurs en novembre 2022 pour leur demander d'éteindre l'éclairage publicitaires des vitrines et les enseignes selon directive du Conseil d'Etat du 3 novembre 22.</t>
  </si>
  <si>
    <t>Coût total estimé pour 2024</t>
  </si>
  <si>
    <t>Extension du point de collecte des Tuileries planifié .</t>
  </si>
  <si>
    <t>Bâtiment Borné Nau B/C assaini (isolation, domotique, photovoltaïque…) ; travaux prévus pour l'été 2024.</t>
  </si>
  <si>
    <t xml:space="preserve">Permettra d'élaborer le plan d'assainissement (mesure 11.3). </t>
  </si>
  <si>
    <t>Permettra d'élaborer le plan d'assainissement (mesure 11.3).</t>
  </si>
  <si>
    <t xml:space="preserve">Le plan comme tel découlera des mesures 11.1 et 11.2.
Le montant de 158'000 CHF dépensé en 2023 correspond à une intervention plutôt qu'un plan. </t>
  </si>
  <si>
    <t>Suite au succès obtenu, sera renouvelé en 2024, selon budget récupéré par diverses subventions ou alors opération "Ma Commune et moi" de Romande Energie.</t>
  </si>
  <si>
    <t>Préavis 656/22 Crédit cadre pour éclairage public (675'000.- sur 5 ans) adopté par Conseil communal le 14.11.23</t>
  </si>
  <si>
    <t>Remplacer toutes les ampoules sodium et mercure par des LEDs avant fin 2024 (85 luminaires)</t>
  </si>
  <si>
    <t>105 luminaires ont été passés en LED</t>
  </si>
  <si>
    <t>Mise à l'enquête publique pour les parcelles 1, 2, 228, 231, 238, 681, 684, 687, 697 secteur Crêt aux Moines.
Raccordement de la nouvelle voirie effectué.</t>
  </si>
  <si>
    <t>L'étude effectuée par RE Services a montré que cette solution n'est pas intéressante. Il apparait plus judicieux de continuer à développer le CAD bois local.</t>
  </si>
  <si>
    <t>Réflexions avec Service de l'urbanisme sur la possibilité de créer un CAD sur le Bourg et sur Grandsonnet en réponse aux exigences de la potentielle nouvelle LVLENe.</t>
  </si>
  <si>
    <t>Appel d'offre à préparer afin d'ouvrir les possibilités (pas seulement Romande Energie).</t>
  </si>
  <si>
    <t xml:space="preserve">Contacter RE Services pour connaître leurs intentions  </t>
  </si>
  <si>
    <t xml:space="preserve"> Les travaux commencent en mars 2024, géré par RE Services</t>
  </si>
  <si>
    <t>Plan directeur mobilité douce
(Budget 45'000 CHF, subvention de 10'000 CHF attendue)</t>
  </si>
  <si>
    <t>Réaliser trottoir + deux arrêts de bus</t>
  </si>
  <si>
    <t>Pistes cyclables (DGMR) + nouvel abribus Corcelettes (Commune) voir 16.8 à réaliser
Etude mobilité douce de la Place du Château à Borné-Nau. Urbanisme et Réseaux énergies.</t>
  </si>
  <si>
    <t>À faire en 2024 / 2025</t>
  </si>
  <si>
    <t>Projet mis à l'enquête en 2023, à deux reprises suite à des oppositions.
Bandes cyclables prévues de Grandson à Vaumarcus  dans le projet de réfection de la RC401, réalisation 2024.</t>
  </si>
  <si>
    <t>Mettre en œuvre les recommandations du rapport, continuer l'action de pose de nouveaux bancs ; 3 bancs supplémentaires</t>
  </si>
  <si>
    <t>Rapport de Bocansemble sur les bancs publics (nombre, localisation, accessibilité, practicité).
Installation de nouveaux bancs + ajout d'accoudoirs sur certains</t>
  </si>
  <si>
    <t>Crédit d'étude pour parking souterrain au Rubatel, préavis 670/23, voté au CC le 05.110.2023</t>
  </si>
  <si>
    <t>Préavis pour libérer places de parking Côté sud place du château (prévu début 2024)</t>
  </si>
  <si>
    <t xml:space="preserve">Sera réalisé plus largement avec nouvelle traversée des Tuileries et refection RC401 </t>
  </si>
  <si>
    <t>Soutien logistique à différentes manifestations (Cyclotourisme, etc)</t>
  </si>
  <si>
    <t>Mise en œuvre du plan de mobilité électrique</t>
  </si>
  <si>
    <t>Etude de modération du trafic Brinaz-Arnon motion Troillet. Mandat et rapport de Bike's  Lab dans l'optique d'améliorer conflits d'usagers. (Coût 38'400 CHF)</t>
  </si>
  <si>
    <t>Premier bilan effectué par bureau Maibach (financement Pro Natura, dans le cadre du programme Commmune ouVerte).
Etapes suivantes au budget 2024.</t>
  </si>
  <si>
    <t>Analyser les rendus, poursuivre l'action</t>
  </si>
  <si>
    <t>Cours suivis par David Mani : gestion différenciée des cimetières</t>
  </si>
  <si>
    <t>Cimetière: remplacement du gravier par du gazon sur deux secteurs.
Place de Jeux Oasis engazonnée.</t>
  </si>
  <si>
    <t>Extension zones vertes cimetière.
Projet de végétalisation de la cour des Cloîtres (voir aussi 21.5).
Mandat d'étude réaménagement cour d'école Collège du Jura.</t>
  </si>
  <si>
    <t xml:space="preserve">Effectué sur platanes du port </t>
  </si>
  <si>
    <t>Etendre à d'autres secteurs</t>
  </si>
  <si>
    <t>En cours de réalisation (espace des Remparts)</t>
  </si>
  <si>
    <t>25 places de parc Borné Nau en gravier végétalisé</t>
  </si>
  <si>
    <t>Suivi de la dénonciation (hirondelles)</t>
  </si>
  <si>
    <t>Intégré informations hirondelles à MapNV.
Posé 6 nichoirs à hirondelles (Bellevue 3).
Dénoncé la destruction d'une colonie d'hirondelles à la Galaxie (Bornée Nau 6); réunion en décembre avec propriétaires, gérance et DGE.
Posé 9 nichoirs à cavernicoles (mésanges, gobe-mouches et torcols) au Coteau (fabriqués en épicéa local).
Action de protection d'une population d'Orchis bouc sur la voie CFF.</t>
  </si>
  <si>
    <t>PACom en voie de finalisation</t>
  </si>
  <si>
    <t>Finalisé en 2024 ?</t>
  </si>
  <si>
    <t>À finaliser en 2024</t>
  </si>
  <si>
    <t>Discussions  pour étudier une meilleure protection des zones alluviales.
Demande d'adhésion à l'Association de la Grande Caricaie déposée.
Demande de classement de biotopes d'importance nationale VD142, VD374,  Zones alluviales 200 et 201 (Lettre de DGE-Biodiv).</t>
  </si>
  <si>
    <t xml:space="preserve">À finaliser  </t>
  </si>
  <si>
    <t>Plantation de fruitiers haute tiges parcelles 420+ 421 (Messerli).
Finaliser projets d'arborisation rue Haute (2024)
Arborisation petite plage (première après Oasis).</t>
  </si>
  <si>
    <t>Utilisation de l'application InvasivApp par les employés communaux</t>
  </si>
  <si>
    <t>MEMOdéchets 2023 imprimé et distribué</t>
  </si>
  <si>
    <t>Affichage sur le traitement des invasives à la déchetterie.
Communications diverses dans le Journal et sur le site de la commune (infos sur les invasives et leur traitement).</t>
  </si>
  <si>
    <t>Nouvelle action prévue le samedi 1er juin 2024 avec JCI Nord Vaudois</t>
  </si>
  <si>
    <t>Effectué chaque année</t>
  </si>
  <si>
    <t>Soutien continu à Bocansemble et les Jeudis de Grandson</t>
  </si>
  <si>
    <t>Informations canicule à ajouter au guide des manifestations durables</t>
  </si>
  <si>
    <t>Achat de crème solaire, casquettes et protège-nuques pour employés communaux ; ajustement des horaires de travail.</t>
  </si>
  <si>
    <t>Pointages archéologiques dans la cour des cloîtres (au budget 2024)</t>
  </si>
  <si>
    <t>Deux parcs à vélos prévus pour 2024 aux Tuileries (kiosque + les terrains de foot)</t>
  </si>
  <si>
    <t>Directive municipale finalisée : tri des déchets et interdiction de la vaisselle jetable lors de manifestations (partenariat avec STRID et Ecomanif).
Directive (effective au 1er janvier 2024) : https://www.grandson.ch/officiel/reglements-et-directives/</t>
  </si>
  <si>
    <t>Directive opérationnel le 1er janvier 2024, il n'y a pas encore eu de demandes de subvention (février 2024).
Communication à l'AG de l'USLGT le 27.01.24.
Adapter le guide des manifestations durables et site web commune.
Ce point a été discuté au CA de STRID et ce dernier a accepté de subventionner à hauteur de 50% la location de vaisselle réutilisable pour les manifestations.</t>
  </si>
  <si>
    <t>Premier bilan des économies sera fait fin 2023/début 2024, devrait être vite rentabilisé (5-6 ans)</t>
  </si>
  <si>
    <t>Résultats "intermédiaires" pour la période écoulée</t>
  </si>
  <si>
    <t>Rencontre organisée le 08.09.2022 à la salle des Quais. Objectif : présentation du PECC et organisation de 4 ateliers en parallèle: 6. Déchets, 9. Alimentation, 16. Mobilité, 17+21. Biodiversité et Canicule.
68 personnes présentes, très bons échanges, dont les résultats ont été intégrés aux fiches action du document  PECC (résultats bruts disponibles sur demande).
Le 20.04.23 ; Présentation publique du PECC.
Le 03.06.23 ; Journée arrachage invasives (action 18.6)
Le 20.09.23 ; Journée potager collectif : carreaux (action 9.3a)
Le 25.11.23 ; Journée potager collectif : copeaux (action 9.3a)</t>
  </si>
  <si>
    <t>En 2023 ; action de subvention aux seaux à biodéchets + enquête réalisée sur les biodéchets professionnels (commerces de restauration, cantines, etc)</t>
  </si>
  <si>
    <t>Nouveau point de collecte réalisé à la voirie</t>
  </si>
  <si>
    <t>Commerces incités à éliminer biodéchets par filière méthanisation (STRID, Cand-Landi, BioEcoEnergie ou Gastro-recycling) plutôt que sacs noirs</t>
  </si>
  <si>
    <t>Directive (effective au 1er janvier 2024) : https://www.grandson.ch/officiel/reglements-et-directives/</t>
  </si>
  <si>
    <t xml:space="preserve">Soutien annuel au plogging.
Action cendriers portables réitérée.
Action de sensibilisation aux plastiques dans les biodéchets (affiches sur containers).
Nouvelle signalétique déchetterie pour améliorer le tri.
Abandon de la benne "plastiques" décidée en séance de municipalité (27.11.23).
Communications diverses dans le Journal, sur le site de la commune et  aux communes conventionnées STEP, selon les thèmes ; biodéchets, usage des produits ménagers (micropolluants),  limitation des déversements de déchets solides dans les WC.
Action de promotion de la Lunch attitude (Cosedec) / reCircle auprès des commerces de vente à l'emporter.
</t>
  </si>
  <si>
    <t>Soutien continu à la Maison des Terroirs (et ce depuis 15 ans)
Soutien ponctuel à Volg
Soutien continu et mise en valeur de la Grandsonnaz</t>
  </si>
  <si>
    <t>Vins de l'appelation Bonvillars et traiteurs locaux pour toutes les manifestations de l'administration communale</t>
  </si>
  <si>
    <t xml:space="preserve">Projet de potager en cours de réalisation.
Carreaux mis en place (voir 4.1  Actions participatives).
</t>
  </si>
  <si>
    <t>Financements obtenus de Unisanté, ProJunior, ProGrandson, Fondation David Bourgeois ainsi que Cand-Landi.
Financements obtenus pour nouvelle cabane.</t>
  </si>
  <si>
    <t>Préavis 667/23 sur le suivi de 22 bâtiments communaux, y compris bâtiments locatifs, voté au Conseil Communal le 05.11.2023 ; https://www.grandson.ch/officiel/preavis-et-rapports-3/</t>
  </si>
  <si>
    <t>Dépasse le 50% minimal prévu par la mesure</t>
  </si>
  <si>
    <t>Inclus dans la démarche de suivi énergétique. CECB+ réalisé sur les 22 bâtiments. Budget inclus dans les 300'000 CHF du préavis (point 11.1).</t>
  </si>
  <si>
    <t>Dépasse largement le 30% prévu par la mesure</t>
  </si>
  <si>
    <t>Préavis 652/22 (crédit cadre pour l'entretien des bâtiments) adopté par le Conseil communal (500'000.- dont 158'000.- pour isolation fenêtres et portes Colombaires 1 et 3)</t>
  </si>
  <si>
    <t>Action Ecologements ; rapport final en cours qui permettra de déterminer le montant exact de la subvention.</t>
  </si>
  <si>
    <t>Action lancée pour les  locataires Colombaires 1, 21 et 23 (17 logements), 15 appartements visités sur 17 (1  non-occupé suite décès et 1 locataire n'a pas voulu).</t>
  </si>
  <si>
    <t>Extinction nocturne en 2023 : 3 nuits d'extinction pour la nuit des Perséides (12-15.08.2023)</t>
  </si>
  <si>
    <t>Préavis 663/22 trottoir et arrêt bus rue Jean Lecomte, accepté par conseil communal le 4 mai 2023.</t>
  </si>
  <si>
    <t>Budget total 610'000.-, dont 130'000.- pour trottoir et 65'000.- pour deux arrêts de bus aux normes Lhand.</t>
  </si>
  <si>
    <t>Réalisé parc a vélo de la Merveilleuse (2022)
Parc à vélo au Port (2023)</t>
  </si>
  <si>
    <t>Abribus Corcelettes (en attente de la refection RC401 par DGMR), financements accordés par le GC (voir 16.3).
Abribus prévu dans le projet de traversée des Tuileries (2024?)</t>
  </si>
  <si>
    <t>Introduction de limitations de vitesse en localité (2021)
Sentier pédestre Bellerive (2022)
Achat vélo électrique pour administration communale.
Achat véhicule électrique voirie en remplacement d'un autre véhicule non électrique.
Plan de mobilité électrique (mandat attribué à Transitec Ingénieurs Conseil SA).
Plan de limitations de vitesses plus ambitieux sur l'ensemble du territoire communal à l'étude (contact pris avec voyer des routes).</t>
  </si>
  <si>
    <t>Appliquée sur 4 secteurs du cimetière: fauche tardive, engazonnement de zones de gravier, arrêt complet des phytosanitaires, remplacement de thuyas par des ifs.
Fauches tardives, évacuation des produits par méthanisation.</t>
  </si>
  <si>
    <t>Arborisation du sentier de Bellerive.
Soutien DGE-Biodiv pour traitement arbre remarquable (Tilleul rue Haute) .
Arborisation de la butte de Borné Nau (subside DGE-Biodiv 10'000.-).
Arborisations diverses; projets d'arborisation rue Haute en préparation; accord avec services VD pour pointages archéologie cour des Cloîtres.</t>
  </si>
  <si>
    <t>Fête de la Nature 2022.
Fête de la Nature 2023 (26.05.2023).
Contact avec agriculteur locataire (Messerli) pour mettre la parcelle communale 421 (Brinaz) en zone de compensation écologique.
Terrains de foot : transition vers engrais organiques, limitation de 95% des phytosanitaires (Ecorobotix).</t>
  </si>
  <si>
    <t>Formé Vicky Buehler.
Le collaborateur qui aurait dû suivre le cours en 2024 a quitté la commune. Un autre employé sera formé en 2024 ou 2025.</t>
  </si>
  <si>
    <t>L'action a eu lieu le 3 juin 2023 au coteau (12 participants).</t>
  </si>
  <si>
    <t>Autre : engagement d'un civiliste + un chômeur durant le mois de juin pour arrachage invasives.</t>
  </si>
  <si>
    <t>Place publique rue des Vergers (fontaines, arbres, bancs ombragés).
Espace des Remparts aménagé (fontaine, arbres, bancs ombragés).</t>
  </si>
  <si>
    <t>DGE et Service archéologie contactés pour un projet de végétalisation de la cour des cloîtres.
Arborisation (cf 17.4)
Bancs publics ; rapport bocansemble (cf 16.6)</t>
  </si>
  <si>
    <t xml:space="preserve">T+12 - Onglet à remplir pour la première année de mise en œuvre </t>
  </si>
  <si>
    <t xml:space="preserve">T+24 - Onglet à remplir pour la deuxième année de mise en œuvre </t>
  </si>
  <si>
    <t>[Préciser les résultats qui étaient visés pour la période écoulée (12 derniers mois). Reprendre la colonne J de l'onglet T+12]</t>
  </si>
  <si>
    <t>PERIODE DE SUIVI: 01.2023 - 01.2024</t>
  </si>
  <si>
    <t>PERIODE DE SUIVI: 02.2024 - 12.2024</t>
  </si>
  <si>
    <t>Commission consultée pour organisation de la journée participative 2024, sur le thème des déchets</t>
  </si>
  <si>
    <t>Commission réunie régulièrement.
Activer pour  pour action participative en 2025 ?</t>
  </si>
  <si>
    <t>Journée participative réalisée le 21 septembre 2024, sur le thème des déchets, avec participation de COSEDEC, à la déchetterie</t>
  </si>
  <si>
    <t xml:space="preserve">Coût total estimé (ou budget) pour 2025 </t>
  </si>
  <si>
    <t>Organiser une action de communication / atelier en lien avec la biodiversité, l'énergie, l'éclairage public ou un autre thème, p.ex. :
- Autre action d'arrachage 
- Marche nocturne extinctions 
- Balade urbaine 
- Animation alimentation</t>
  </si>
  <si>
    <t>2023 + 2024</t>
  </si>
  <si>
    <t>Voir lignes 20-25</t>
  </si>
  <si>
    <t>Finalisation du règlement.</t>
  </si>
  <si>
    <t>Financement à préciser (taxes).</t>
  </si>
  <si>
    <t>-</t>
  </si>
  <si>
    <t>Développer la mini-déchetterie des Tuileries ; en attente d'un projet de construction sur la parcelle concernée (négociation en cours pour mini-déchetterie communale sur un bout de la parcelle)</t>
  </si>
  <si>
    <t>Négociation en cours avec propriétaire parcelle (voir colonne K &gt;&gt;)</t>
  </si>
  <si>
    <t>Bilan à faire sur succès de l'action (seaux récupérés) et si à reconduire en 2025.
Vérifier que les filières se mettent en place, échanger avec les autres communes (intéressant pour elles aussi).</t>
  </si>
  <si>
    <t xml:space="preserve">Poursuivre les contrôles durant les manifestations.
Faire un bilan yc des subventions demandées. </t>
  </si>
  <si>
    <t>Contact pris avec STRID pour création d'une bibliothèque d'objets.</t>
  </si>
  <si>
    <t>Poursuivre échanges avec STRID pour bibliothèque d'objets.</t>
  </si>
  <si>
    <t>Mesure d'une ressourcerie délaissée début 2024, car il y en a déjà une à Yverdon et déjà un conteneur à troc ici à la déchetterie de Grandson.
Courant 2024, idée relancée de faire bibliothèque d'objets.</t>
  </si>
  <si>
    <t xml:space="preserve">Action cendriers portables et autres à répéter en 2025.
Faire bilan des actions réalisées et suivi du recyclage plastique LEO mis en place. 
Poursuivre sensibilisation et information notamment autour de la filièrerecyclage plastique mise en place (LEO). </t>
  </si>
  <si>
    <t>Voir lignes 27-29</t>
  </si>
  <si>
    <t>Voir lignes 31-38</t>
  </si>
  <si>
    <t xml:space="preserve">La Place du Château est en pleine réorganisation, donc rien ne se fera dans l'immédiat. </t>
  </si>
  <si>
    <t>Réalisé / En continu</t>
  </si>
  <si>
    <t>Collectif SOS Fruits vient chaque année</t>
  </si>
  <si>
    <t>Groupe de travail réuni à 5 reprises, projet de règlement bien avancé. Quelques éléments sur le financement à apporter sur la base de l'analyse des comptes 2024.</t>
  </si>
  <si>
    <t>Subvention seaux peu sollicitées en 2023, la Commune a donc acheté des seaux et les distribue gratuitement (via l'admin comm).</t>
  </si>
  <si>
    <t>Action seaux à composts ; 60 à distribuer gratuitement, chacun avec 1 rouleau de 10 sacs 10l. 
La journée participative 2024, sur le thème des déchets, a inclus les thèmes biodéchets et gaspillage alimentaires (voir 4.1).</t>
  </si>
  <si>
    <t xml:space="preserve">Directive effective depuis 1er janvier 2024 (https://www.grandson.ch/officiel/reglements-et-directives/) interdisant vaisselle plastique jetable.
Opérations de contrôle durant les manifestations. Un rappel est envoyé en cas non observation. Deal avec STRID, qui subsidie 50% du prix des caisses Ecomanif pour toute manifestation sur le territoire communal.  </t>
  </si>
  <si>
    <t xml:space="preserve">Guide des manifestations durables mis à jour.
Plogging le 23 mars dans le cadre de l'opération Coup de balai, avec l'aide de l'Association de la Grande Cariciae.
Actions cendriers portables : 300 pièces achetées en 2024, distribuées lors de manifestations. 
Signalétique sacs LEO réalisée (recyclage plastique), benne plastique remplacée par sytème LEO, avec communes partenaires (Valeyres, Montagny). 
Ambassadeurs du tri (COSEDEC) samedi 20 avril 2024 à la déchetterie (expérience très positive, rapport disponible). </t>
  </si>
  <si>
    <t>Zone de verdure finalisée. Buissons et arbres indigènes, prairie fleurie.
Gîte à chauves souris installé.</t>
  </si>
  <si>
    <t xml:space="preserve">Pas d'autres constructions en vue. </t>
  </si>
  <si>
    <t>Soutien continu à la Maison des Terroirs (60'000 CHF/an)</t>
  </si>
  <si>
    <t>Préavis 673/24 accepté par le CC et mis en œuvre: amélioration de l'outil de production de fromage d'alpage, réfection du couvert et étanchéité des citernes. (75'320 CHF)</t>
  </si>
  <si>
    <t>Ancienne cabane évacuée, nouvelle cabane construite.
Financement supplémentaire de la Fondation David Bourgeois.
Carreaux cultivés par le collectif Bourg vivace (journées participatives) et par les écoles.
Inauguration du jardin en sept. 2024 (article dans La Région, 09.09.24)</t>
  </si>
  <si>
    <t>Cueillettes organisées par SOS Fruits
https://sos-fruits.ch/.
Plantation de fruitiers Retropomme Fiez-Pittet.</t>
  </si>
  <si>
    <t>Contact pris entre Bourg vivace et bibliothèque scolaire pour une possible activité en 2025 sur ce thème.</t>
  </si>
  <si>
    <t>A prévoir sur 2025, en lien avec mesure 4</t>
  </si>
  <si>
    <t>Etude globale des bâtiments Colombaires 1 et Collège du Jura B.
Rapports en cours de rédaction.</t>
  </si>
  <si>
    <t xml:space="preserve">Etudes et suivi à poursuivre / mettre en place. </t>
  </si>
  <si>
    <t>CECB+ effectués sur Borné Nau B et C</t>
  </si>
  <si>
    <t>A poursuivre.</t>
  </si>
  <si>
    <t>Certains travaux encore en attente aux Colombaires 1. Ils seront précisés dans le cadre de l’étude ci-dessus (11.1).</t>
  </si>
  <si>
    <t>Le plan comme tel découlera des mesures 11.1 et 11.2.</t>
  </si>
  <si>
    <t>- Travaux d'assainissement du Collège en passe d’être finalisés. La réception a eu lieu le mardi 3 septembre 2024. A l’usage, des travaux correctifs doivent encore être apportés. Manque encore la facture finale d'un mandataire.
- Extension microgrid Borné Nau B (303,2 m2, 66,6 kWc) et D (189,9 m2, 41 kWc).  Financé par RE + hausse des tarifs énergie.</t>
  </si>
  <si>
    <t xml:space="preserve">Mandataires sélectionnés, premiers constats seront rendus le lundi 16 décembre 2024, suite à quoi le calendrier sera précisé (cahiers des charges et appels d’offres). </t>
  </si>
  <si>
    <t>Présenter un préavis au CC durant le premier semestre 2025.</t>
  </si>
  <si>
    <t xml:space="preserve">Remplacement de 62 ampoules sodium par LED,  21 luminaires modifiés pour recevoir du LED. </t>
  </si>
  <si>
    <t xml:space="preserve">Continuité </t>
  </si>
  <si>
    <t>26 luminaires mis sous détection. 
Mise sous compteur de certaines armoires.</t>
  </si>
  <si>
    <t>Action d'extinction renouvelée en 2024, 3 jours d'extinction (Perséides).</t>
  </si>
  <si>
    <t>Extension finalisée en octobre 2024.</t>
  </si>
  <si>
    <t>Pas de nouvelles de RE pour l'extension E et S-E, mais un intérêt manifesté par les promoteurs du nouveau quartier à construire au Bas Grandsonnet.</t>
  </si>
  <si>
    <t xml:space="preserve">Poursuivre les échanges, recontacter RE. </t>
  </si>
  <si>
    <t>Mandat accordé à BikesLab pour piloter l'appel d'offres. Dossier d'appel d'offres validé en muni, sept 2024.
Deux offres reçues, adjudication prévue pour fin 2024, mise en œuvre 2025.
Mise à jour de la signalétique et nouveau marquage au sol.</t>
  </si>
  <si>
    <t>Mise en œuvre.</t>
  </si>
  <si>
    <r>
      <t>Optionnel</t>
    </r>
    <r>
      <rPr>
        <i/>
        <sz val="11"/>
        <color rgb="FFC00000"/>
        <rFont val="Calibri"/>
        <family val="2"/>
        <scheme val="minor"/>
      </rPr>
      <t xml:space="preserve"> --&gt; Les montants sont par endroit indicatifs et/ou correspondent à une somme sur plusieurs actions. Les chiffres seraient éventuellement à recontrôler, corriger et compléter. </t>
    </r>
  </si>
  <si>
    <t>Opération retardée, en lien avec une demande à la DGMR de passer toute la rue Jean Lecomte en 30km/h</t>
  </si>
  <si>
    <t>Itinéraire : 
Proposition sera faite au CC début 2025 de lever l'opposition, puis un nouveau préavis sera amené au CC sur le financement du projet. 
Les travaux devraient débuter en 2026.</t>
  </si>
  <si>
    <t>Les deux parcs à vélos des Tuileries (racks) prévus ont été posés.</t>
  </si>
  <si>
    <t xml:space="preserve">5 bancs supplémentaires posés.
Banc octogonal place de l'Eglise. </t>
  </si>
  <si>
    <t>Arbre de Judée encore à planter (place de l'Eglise)</t>
  </si>
  <si>
    <t>Enjeu archéologique à prendre en compte dans la planification des plantations</t>
  </si>
  <si>
    <t xml:space="preserve">Projet provisoirement à l'arrêt suite à une initiative citoyenne et opposition du Canton à la démolition de 2 bâtiments Place du Château Nord. </t>
  </si>
  <si>
    <t>Abribus Corcelettes : réalisation prévue 2025</t>
  </si>
  <si>
    <t>Sera réalisé plus largement avec nouvelle traversée des Tuileries et réfection RC401 (voir action 16.3)</t>
  </si>
  <si>
    <r>
      <t>Soutien financier 
(à obtenir</t>
    </r>
    <r>
      <rPr>
        <sz val="12"/>
        <color theme="9" tint="-0.499984740745262"/>
        <rFont val="Calibri"/>
        <family val="2"/>
        <scheme val="minor"/>
      </rPr>
      <t xml:space="preserve"> </t>
    </r>
    <r>
      <rPr>
        <sz val="12"/>
        <rFont val="Calibri"/>
        <family val="2"/>
        <scheme val="minor"/>
      </rPr>
      <t>/ obtenu)</t>
    </r>
  </si>
  <si>
    <t>Voir aussi action 16.2. 
30 km/h implémenté en 2021 dans le bourg, y-c rue Basse. TJM rue Basse est passé de 9'000 véhicules/j en 2015 à 6'900 en 2022 (par contre pour Tuileries légère réduction de 10'750 à 10'300).</t>
  </si>
  <si>
    <t>Plusieurs demandes du Service de l'Urbanisme ont été refusées par la DGMR. D'autres sont en voie de validation (route de Fiez de 50 à 30 km/h et chemin de Coudrex de 50 à 30 km/h + zone de rencontre).</t>
  </si>
  <si>
    <t>Arrêt bus Lhand + abribus place de la gare : création d'une zone d'arrêt de bus (norme Lhand) à la gare (avec suppression de 9 places de parc) pour coordonner trains bus. Tavaux ont débutés en novembre 2024.</t>
  </si>
  <si>
    <t>Emplacements pour l'installation de bornes validés en avril 2024. Une proposition avec chiffrage des coûts complets sera présentée en Muni fin 2024.</t>
  </si>
  <si>
    <t>Phases 2, 3 et 4 du projet Commune ouVerte, plus compléments demandés pour phase 1. Mandat attribué au bureau Maibach (Natura SA).</t>
  </si>
  <si>
    <t xml:space="preserve">Analyse en cours, réunion de synthèse prévue le 28 janvier. </t>
  </si>
  <si>
    <t>Extension de la végétalisation du cimetière (voir aussi action 17.5). 
Fauche tardive : action continue en 2024. 
Remplacement de 30 m de haie de laurelles (STAP).</t>
  </si>
  <si>
    <t>Extension de la végétalisation du cimetière (voir aussi action 17.3).
Belvédère des Quais : 100 m2 végétalisés à la place d'enrobé ; 2 bancs ombragés installés (voir aussi action 16.6).</t>
  </si>
  <si>
    <t>- Projet de végétalisation de la cour des Cloîtres (voir aussi action 21.5) : sondages archéologiques effectués dans le Cloître, avec résultat positif (nombreuses tombes). Le projet de végétalisation doit être redimensionné. Négociations en cours avec Canton (Service d'archéologie + BioDiv). 
- Réaménagement cour d'école Collège du Jura : première étude faite (Service des bâtiments). Au vu des montants à engager, le projet devra être revu pour une exécution en plusieurs étapes.</t>
  </si>
  <si>
    <t>Pratique poursuivie</t>
  </si>
  <si>
    <t>Vivaces xérophiles remplacent les annuelles dans de nombreux bacs en ville. Installation de ollas dans les bacs à fleurs, pour économiser l'eau.</t>
  </si>
  <si>
    <t>24 nichoirs à hirondelles de fenêtre à Borné Nau 6 (accord trouvé avec propriétaire). 
2 nichoirs hirondelles rustiques à la rue Jean Lecomte (anciens abattoirs).
Nichoirs hirondelles de fenêtre à la rue des vergers et Crêt aux moines.
Gîte à chauves souris créé dans nouvelle voirie.
Action de protection d'une population d'Orchis bouc sur la voie CFF : action poursuivie en 2024.</t>
  </si>
  <si>
    <t>Projet de PACom en examen aux services cantonaux</t>
  </si>
  <si>
    <t xml:space="preserve">Adhésion à l'Association de la Grande Caricaie finalisée au printemps 2024.
Décision de classement de biotopes par DGE-Biodiv acceptée par Municipalité. Ces zones seront gérées par le Canton en collaboration avec les forestiers et l'Association de la Grande Caricaie. 
Biotope pour les crapauds accoucheurs réalisé à la Grandsonnaz. </t>
  </si>
  <si>
    <t>Autres</t>
  </si>
  <si>
    <t>- Contact avec agriculteur locataire (Messerli) pour mettre la parcelle communale 421 (Brinaz) en zone de compensation écologique : finalisé, convention signée. Plantation de fruitiers effectuée (voir action 17.4).
- Terrains de foot : action poursuivie en 2024 (transition vers engrais organiques, limitation de 95% des phytosanitaires (Ecorobotix)).</t>
  </si>
  <si>
    <t>Voir onglets précédents pour détails des actions réalisées avant 2024</t>
  </si>
  <si>
    <t>A reconduire</t>
  </si>
  <si>
    <t xml:space="preserve">Action d'arrachage vergerettes et solidages avec JCI NV (Coteau). 
30 m de haies remplacées vers la STEP. </t>
  </si>
  <si>
    <t>Action poursuivie en 2024</t>
  </si>
  <si>
    <t>Banc ombragé place de l'Eglise (voir action 17.4)</t>
  </si>
  <si>
    <t>N°20 - Prévenir et gérer les dangers 
naturels</t>
  </si>
  <si>
    <t>Voir lignes suivantes</t>
  </si>
  <si>
    <t>20.1 Plan d'alarme</t>
  </si>
  <si>
    <t>20.2 Carte de danger</t>
  </si>
  <si>
    <t>20.1 Plan d'alarme
20.2 Carte de danger</t>
  </si>
  <si>
    <t>Carte de danger d'inondation du ruisseau des Combes ; mandat à Gruner SA Renens.</t>
  </si>
  <si>
    <t xml:space="preserve">Plan d'alarme et intervention communal ; mandat attribué à CSD. </t>
  </si>
  <si>
    <t>Incitations et suggestions pour réduire la consommation d'eau jointes aux factures d’utilisation de l’eau envoyées annuellement aux habitants.</t>
  </si>
  <si>
    <t>Intention de econduire une action similaire à Eco-logement qui se nomme "Ma Commune et moi" en partenariat avec Romande Energie (si place disponible).</t>
  </si>
  <si>
    <t>11.6 Inciter les locataires à réduire leur consommations d'énergie (anciennement "Autre")</t>
  </si>
  <si>
    <t>Action Ecologements locataires en 2023. 
Pas d'action en 2024.</t>
  </si>
  <si>
    <t>En bleu, les ajouts d'actions (additionnelles par rapport au plan d'action initial)</t>
  </si>
  <si>
    <t>Le luminairevers la poste au bord des voies CFF a été désactivé, il sera supprimé tout soudain.</t>
  </si>
  <si>
    <t>Itinéraire : toutes les oppositions retirées sauf une.
Zone 30 du bourg des Tuileries : oppositions en cours de traitement.
Bandes cyclables de Grandson à Vaumarcus : travaux en cours de réalisation par tronçons (DGMR).</t>
  </si>
  <si>
    <t>16.12 Etude de mobilité douce</t>
  </si>
  <si>
    <t>16.12 Plan de mobilité électrique</t>
  </si>
  <si>
    <t>16.13 Limitations de vitesse en localité</t>
  </si>
  <si>
    <t>En attente d'une analye et d'une solution pour les réseaux en sous sol (eau/énergie).</t>
  </si>
  <si>
    <t>Etude mobilité douce de la Place du Château à Borné-Nau (Urbanisme et Réseaux énergies).</t>
  </si>
  <si>
    <t xml:space="preserve">Lancement d'un appel d'offre groupé pour les installations photovoltaïques privées en partenariat avec Group-IT de la HES-SO valais. </t>
  </si>
  <si>
    <t xml:space="preserve">Rencontre avec Group-IT. </t>
  </si>
  <si>
    <t>Version au : 12.12.2024</t>
  </si>
  <si>
    <t>N°10 - Assurer la conformité énergétique et encourager l’efficacité des bâtiments privés</t>
  </si>
  <si>
    <t>Evelyne Perrin, dicastère Réseaux et énergies</t>
  </si>
  <si>
    <t xml:space="preserve">Plantations fruitiers parcelles 420-421.
Arbre de Judée planté en déc. 2024 devant l'église (banc réalisé). </t>
  </si>
  <si>
    <t>Evelyne Perrinjaquet (dicastère bâtiment et gérances), 
Chantal Testuz (cheffe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</si>
</sst>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CHF&quot;"/>
  </numFmts>
  <fonts count="42">
    <font>
      <sz val="11"/>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1"/>
      <color theme="0"/>
      <name val="Calibri"/>
      <family val="2"/>
      <scheme val="minor"/>
    </font>
    <font>
      <sz val="11"/>
      <name val="Calibri"/>
      <family val="2"/>
      <scheme val="minor"/>
    </font>
    <font>
      <sz val="10"/>
      <color rgb="FFFF0000"/>
      <name val="Arial"/>
      <family val="2"/>
    </font>
    <font>
      <b/>
      <sz val="16"/>
      <color theme="1"/>
      <name val="Calibri"/>
      <family val="2"/>
      <scheme val="minor"/>
    </font>
    <font>
      <b/>
      <sz val="11"/>
      <color theme="0"/>
      <name val="Calibri"/>
      <family val="2"/>
      <scheme val="minor"/>
    </font>
    <font>
      <b/>
      <sz val="11"/>
      <name val="Calibri"/>
      <family val="2"/>
      <scheme val="minor"/>
    </font>
    <font>
      <sz val="11"/>
      <color theme="9"/>
      <name val="Calibri"/>
      <family val="2"/>
      <scheme val="minor"/>
    </font>
    <font>
      <sz val="11"/>
      <color theme="1"/>
      <name val="Calibri"/>
      <family val="2"/>
    </font>
    <font>
      <b/>
      <sz val="11"/>
      <color theme="1"/>
      <name val="Calibri"/>
      <family val="2"/>
    </font>
    <font>
      <i/>
      <sz val="11"/>
      <name val="Calibri"/>
      <family val="2"/>
      <scheme val="minor"/>
    </font>
    <font>
      <sz val="11"/>
      <color theme="4"/>
      <name val="Calibri"/>
      <family val="2"/>
    </font>
    <font>
      <sz val="11"/>
      <color theme="4"/>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
      <sz val="12"/>
      <name val="Calibri"/>
      <family val="2"/>
      <scheme val="minor"/>
    </font>
    <font>
      <b/>
      <sz val="12"/>
      <name val="Calibri"/>
      <family val="2"/>
      <scheme val="minor"/>
    </font>
    <font>
      <sz val="12"/>
      <color theme="9" tint="-0.499984740745262"/>
      <name val="Calibri"/>
      <family val="2"/>
      <scheme val="minor"/>
    </font>
    <font>
      <i/>
      <sz val="12"/>
      <color theme="9" tint="-0.499984740745262"/>
      <name val="Calibri"/>
      <family val="2"/>
      <scheme val="minor"/>
    </font>
    <font>
      <sz val="11"/>
      <name val="Calibri"/>
      <family val="2"/>
      <scheme val="minor"/>
    </font>
    <font>
      <u/>
      <sz val="11"/>
      <name val="Calibri"/>
      <family val="2"/>
      <scheme val="minor"/>
    </font>
    <font>
      <i/>
      <u/>
      <sz val="11"/>
      <color theme="4"/>
      <name val="Calibri"/>
      <family val="2"/>
    </font>
    <font>
      <b/>
      <vertAlign val="superscript"/>
      <sz val="11"/>
      <name val="Calibri"/>
      <family val="2"/>
      <scheme val="minor"/>
    </font>
    <font>
      <sz val="11"/>
      <color rgb="FF00B050"/>
      <name val="Calibri"/>
      <family val="2"/>
      <scheme val="minor"/>
    </font>
    <font>
      <sz val="11"/>
      <color theme="1"/>
      <name val="Calibri (Corps)_x0000_"/>
    </font>
    <font>
      <sz val="11"/>
      <name val="Calibri"/>
      <family val="2"/>
      <scheme val="minor"/>
    </font>
    <font>
      <u/>
      <sz val="11"/>
      <color theme="10"/>
      <name val="Calibri"/>
      <family val="2"/>
      <scheme val="minor"/>
    </font>
    <font>
      <sz val="11"/>
      <name val="Calibri (Corps)_x0000_"/>
    </font>
    <font>
      <sz val="8"/>
      <name val="Calibri"/>
      <family val="2"/>
      <scheme val="minor"/>
    </font>
    <font>
      <b/>
      <i/>
      <sz val="11"/>
      <color rgb="FFC00000"/>
      <name val="Calibri"/>
      <family val="2"/>
      <scheme val="minor"/>
    </font>
    <font>
      <sz val="10"/>
      <name val="Calibri"/>
      <family val="2"/>
      <scheme val="minor"/>
    </font>
    <font>
      <i/>
      <sz val="11"/>
      <color rgb="FFC00000"/>
      <name val="Calibri"/>
      <family val="2"/>
      <scheme val="minor"/>
    </font>
    <font>
      <sz val="11"/>
      <color theme="8" tint="-0.249977111117893"/>
      <name val="Calibri"/>
      <family val="2"/>
      <scheme val="minor"/>
    </font>
    <font>
      <sz val="11"/>
      <name val="Calibri"/>
      <family val="2"/>
      <scheme val="minor"/>
    </font>
    <font>
      <sz val="11"/>
      <color theme="0"/>
      <name val="Calibri"/>
      <family val="2"/>
      <scheme val="minor"/>
    </font>
    <font>
      <b/>
      <sz val="11"/>
      <color theme="8" tint="-0.249977111117893"/>
      <name val="Calibri"/>
      <family val="2"/>
      <scheme val="minor"/>
    </font>
    <font>
      <b/>
      <i/>
      <sz val="11"/>
      <color theme="8" tint="-0.249977111117893"/>
      <name val="Calibri"/>
      <family val="2"/>
      <scheme val="minor"/>
    </font>
  </fonts>
  <fills count="2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bgColor theme="4"/>
      </patternFill>
    </fill>
    <fill>
      <patternFill patternType="solid">
        <fgColor rgb="FFFFFFCC"/>
        <bgColor indexed="64"/>
      </patternFill>
    </fill>
    <fill>
      <patternFill patternType="solid">
        <fgColor theme="4" tint="0.39997558519241921"/>
        <bgColor indexed="64"/>
      </patternFill>
    </fill>
    <fill>
      <patternFill patternType="solid">
        <fgColor theme="0" tint="-4.9989318521683403E-2"/>
        <bgColor theme="4"/>
      </patternFill>
    </fill>
    <fill>
      <patternFill patternType="solid">
        <fgColor theme="7" tint="0.59999389629810485"/>
        <bgColor indexed="64"/>
      </patternFill>
    </fill>
    <fill>
      <patternFill patternType="solid">
        <fgColor rgb="FFFFFF66"/>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theme="0" tint="-0.14993743705557422"/>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39997558519241921"/>
        <bgColor theme="0" tint="-0.14993743705557422"/>
      </patternFill>
    </fill>
    <fill>
      <patternFill patternType="solid">
        <fgColor theme="7" tint="0.39997558519241921"/>
        <bgColor indexed="64"/>
      </patternFill>
    </fill>
    <fill>
      <patternFill patternType="solid">
        <fgColor theme="0"/>
        <bgColor theme="0" tint="-0.14993743705557422"/>
      </patternFill>
    </fill>
    <fill>
      <patternFill patternType="solid">
        <fgColor theme="0"/>
        <bgColor theme="4"/>
      </patternFill>
    </fill>
    <fill>
      <patternFill patternType="solid">
        <fgColor theme="4"/>
        <bgColor indexed="64"/>
      </patternFill>
    </fill>
    <fill>
      <patternFill patternType="solid">
        <fgColor theme="8" tint="0.39997558519241921"/>
        <bgColor theme="0" tint="-0.14993743705557422"/>
      </patternFill>
    </fill>
    <fill>
      <patternFill patternType="solid">
        <fgColor theme="8" tint="0.39997558519241921"/>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rgb="FF0070C0"/>
        <bgColor indexed="64"/>
      </patternFill>
    </fill>
  </fills>
  <borders count="29">
    <border>
      <left/>
      <right/>
      <top/>
      <bottom/>
      <diagonal/>
    </border>
    <border>
      <left style="thin">
        <color theme="0"/>
      </left>
      <right style="thin">
        <color theme="0"/>
      </right>
      <top/>
      <bottom style="thick">
        <color theme="0"/>
      </bottom>
      <diagonal/>
    </border>
    <border>
      <left style="thin">
        <color theme="0"/>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7" tint="0.59996337778862885"/>
      </left>
      <right style="thin">
        <color theme="7" tint="0.59996337778862885"/>
      </right>
      <top/>
      <bottom/>
      <diagonal/>
    </border>
    <border>
      <left style="thin">
        <color theme="7" tint="0.59996337778862885"/>
      </left>
      <right style="thin">
        <color theme="7" tint="0.59996337778862885"/>
      </right>
      <top/>
      <bottom style="thin">
        <color theme="7" tint="0.59996337778862885"/>
      </bottom>
      <diagonal/>
    </border>
    <border>
      <left style="thin">
        <color theme="7" tint="0.59996337778862885"/>
      </left>
      <right style="thin">
        <color theme="7" tint="0.59996337778862885"/>
      </right>
      <top style="thin">
        <color theme="7" tint="0.59996337778862885"/>
      </top>
      <bottom style="thin">
        <color theme="7" tint="0.59996337778862885"/>
      </bottom>
      <diagonal/>
    </border>
    <border>
      <left style="thin">
        <color theme="7" tint="0.59996337778862885"/>
      </left>
      <right style="thin">
        <color theme="7" tint="0.59996337778862885"/>
      </right>
      <top style="thin">
        <color theme="7" tint="0.59996337778862885"/>
      </top>
      <bottom/>
      <diagonal/>
    </border>
    <border>
      <left style="thin">
        <color theme="0"/>
      </left>
      <right style="thin">
        <color theme="0"/>
      </right>
      <top/>
      <bottom/>
      <diagonal/>
    </border>
    <border>
      <left style="thin">
        <color rgb="FFCCCC00"/>
      </left>
      <right style="thin">
        <color rgb="FFCCCC00"/>
      </right>
      <top style="thin">
        <color rgb="FFCCCC00"/>
      </top>
      <bottom/>
      <diagonal/>
    </border>
    <border>
      <left style="thin">
        <color rgb="FFCCCC00"/>
      </left>
      <right style="thin">
        <color rgb="FFCCCC00"/>
      </right>
      <top style="thin">
        <color rgb="FFCCCC00"/>
      </top>
      <bottom style="thin">
        <color rgb="FFCCCC00"/>
      </bottom>
      <diagonal/>
    </border>
    <border>
      <left style="thin">
        <color rgb="FFCCCC00"/>
      </left>
      <right style="thin">
        <color rgb="FFCCCC00"/>
      </right>
      <top/>
      <bottom/>
      <diagonal/>
    </border>
    <border>
      <left style="thin">
        <color rgb="FFCCCC00"/>
      </left>
      <right style="thin">
        <color rgb="FFCCCC00"/>
      </right>
      <top/>
      <bottom style="thin">
        <color rgb="FFCCCC00"/>
      </bottom>
      <diagonal/>
    </border>
    <border>
      <left/>
      <right style="thin">
        <color theme="7" tint="0.59996337778862885"/>
      </right>
      <top style="thin">
        <color theme="7" tint="0.59996337778862885"/>
      </top>
      <bottom/>
      <diagonal/>
    </border>
    <border>
      <left/>
      <right style="thin">
        <color theme="7" tint="0.59996337778862885"/>
      </right>
      <top/>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6" tint="0.39991454817346722"/>
      </left>
      <right style="thin">
        <color theme="6" tint="0.39991454817346722"/>
      </right>
      <top style="thin">
        <color theme="6" tint="0.39991454817346722"/>
      </top>
      <bottom style="thin">
        <color theme="6" tint="0.39991454817346722"/>
      </bottom>
      <diagonal/>
    </border>
  </borders>
  <cellStyleXfs count="2">
    <xf numFmtId="0" fontId="0" fillId="0" borderId="0"/>
    <xf numFmtId="0" fontId="31" fillId="0" borderId="0" applyNumberFormat="0" applyFill="0" applyBorder="0" applyAlignment="0" applyProtection="0"/>
  </cellStyleXfs>
  <cellXfs count="196">
    <xf numFmtId="0" fontId="0" fillId="0" borderId="0" xfId="0"/>
    <xf numFmtId="0" fontId="0" fillId="0" borderId="0" xfId="0" applyAlignment="1">
      <alignment vertical="center" wrapText="1"/>
    </xf>
    <xf numFmtId="0" fontId="3" fillId="0" borderId="0" xfId="0" applyFont="1"/>
    <xf numFmtId="0" fontId="4" fillId="0" borderId="0" xfId="0" applyFont="1" applyAlignment="1">
      <alignment vertical="top" wrapText="1"/>
    </xf>
    <xf numFmtId="9" fontId="0" fillId="0" borderId="0" xfId="0" applyNumberFormat="1" applyAlignment="1">
      <alignment horizontal="left"/>
    </xf>
    <xf numFmtId="0" fontId="7" fillId="0" borderId="0" xfId="0" applyFont="1" applyAlignment="1">
      <alignment vertical="top" wrapText="1"/>
    </xf>
    <xf numFmtId="0" fontId="6" fillId="0" borderId="0" xfId="0" applyFont="1"/>
    <xf numFmtId="0" fontId="9" fillId="4" borderId="1" xfId="0" applyFont="1" applyFill="1" applyBorder="1" applyAlignment="1">
      <alignment vertical="center"/>
    </xf>
    <xf numFmtId="49" fontId="0" fillId="0" borderId="0" xfId="0" applyNumberFormat="1"/>
    <xf numFmtId="0" fontId="0" fillId="0" borderId="0" xfId="0"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0" fillId="0" borderId="0" xfId="0" applyAlignment="1">
      <alignment horizontal="center" vertical="center" wrapText="1"/>
    </xf>
    <xf numFmtId="0" fontId="0" fillId="5" borderId="11" xfId="0"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vertical="center" wrapText="1"/>
    </xf>
    <xf numFmtId="0" fontId="0" fillId="0" borderId="11" xfId="0" applyBorder="1" applyAlignment="1">
      <alignment horizontal="left" vertical="center" wrapText="1"/>
    </xf>
    <xf numFmtId="0" fontId="12" fillId="0" borderId="11" xfId="0" applyFont="1" applyBorder="1" applyAlignment="1">
      <alignment vertical="center" wrapText="1"/>
    </xf>
    <xf numFmtId="0" fontId="6" fillId="0" borderId="11" xfId="0" applyFont="1" applyBorder="1" applyAlignment="1">
      <alignment vertical="center" wrapText="1"/>
    </xf>
    <xf numFmtId="0" fontId="6" fillId="5" borderId="13" xfId="0" applyFont="1" applyFill="1" applyBorder="1" applyAlignment="1">
      <alignment horizontal="center" vertical="center" wrapText="1"/>
    </xf>
    <xf numFmtId="49" fontId="6" fillId="0" borderId="11" xfId="0" applyNumberFormat="1" applyFont="1" applyBorder="1" applyAlignment="1">
      <alignment vertical="center" wrapText="1"/>
    </xf>
    <xf numFmtId="0" fontId="0" fillId="3" borderId="7" xfId="0" applyFill="1" applyBorder="1" applyAlignment="1">
      <alignment horizontal="center" vertical="center" wrapText="1"/>
    </xf>
    <xf numFmtId="0" fontId="0" fillId="3" borderId="7" xfId="0" applyFill="1" applyBorder="1" applyAlignment="1">
      <alignment vertical="center" wrapText="1"/>
    </xf>
    <xf numFmtId="0" fontId="6" fillId="5" borderId="11" xfId="0" applyFont="1" applyFill="1" applyBorder="1" applyAlignment="1">
      <alignment vertical="center" wrapText="1"/>
    </xf>
    <xf numFmtId="0" fontId="8" fillId="10" borderId="0" xfId="0" applyFont="1" applyFill="1"/>
    <xf numFmtId="0" fontId="0" fillId="10" borderId="0" xfId="0" applyFill="1"/>
    <xf numFmtId="49" fontId="0" fillId="10" borderId="0" xfId="0" applyNumberFormat="1" applyFill="1"/>
    <xf numFmtId="0" fontId="0" fillId="10" borderId="0" xfId="0" applyFill="1" applyAlignment="1">
      <alignment horizontal="left" vertical="center" wrapText="1"/>
    </xf>
    <xf numFmtId="0" fontId="6" fillId="10" borderId="0" xfId="0" applyFont="1" applyFill="1"/>
    <xf numFmtId="0" fontId="2" fillId="10" borderId="0" xfId="0" applyFont="1" applyFill="1"/>
    <xf numFmtId="0" fontId="3" fillId="10" borderId="0" xfId="0" applyFont="1" applyFill="1"/>
    <xf numFmtId="0" fontId="9" fillId="11" borderId="1" xfId="0" applyFont="1" applyFill="1" applyBorder="1" applyAlignment="1">
      <alignment vertical="center"/>
    </xf>
    <xf numFmtId="0" fontId="10" fillId="10" borderId="0" xfId="0" applyFont="1" applyFill="1"/>
    <xf numFmtId="49" fontId="6" fillId="0" borderId="7" xfId="0" applyNumberFormat="1" applyFont="1" applyBorder="1" applyAlignment="1">
      <alignment vertical="center" wrapText="1"/>
    </xf>
    <xf numFmtId="49" fontId="6" fillId="0" borderId="11" xfId="0" applyNumberFormat="1" applyFont="1" applyBorder="1" applyAlignment="1">
      <alignment wrapText="1"/>
    </xf>
    <xf numFmtId="0" fontId="0" fillId="10" borderId="16" xfId="0" applyFill="1" applyBorder="1" applyAlignment="1">
      <alignment vertical="center" wrapText="1"/>
    </xf>
    <xf numFmtId="0" fontId="9" fillId="4" borderId="2" xfId="0" applyFont="1" applyFill="1" applyBorder="1" applyAlignment="1">
      <alignment horizontal="left" vertical="center"/>
    </xf>
    <xf numFmtId="0" fontId="9" fillId="6" borderId="2" xfId="0" applyFont="1" applyFill="1" applyBorder="1" applyAlignment="1">
      <alignment horizontal="left" vertical="center"/>
    </xf>
    <xf numFmtId="0" fontId="18" fillId="10" borderId="0" xfId="0" applyFont="1" applyFill="1"/>
    <xf numFmtId="0" fontId="18" fillId="0" borderId="0" xfId="0" applyFont="1"/>
    <xf numFmtId="0" fontId="18" fillId="0" borderId="18" xfId="0" applyFont="1" applyBorder="1" applyAlignment="1">
      <alignment vertical="center" wrapText="1"/>
    </xf>
    <xf numFmtId="0" fontId="18" fillId="0" borderId="19" xfId="0" applyFont="1" applyBorder="1" applyAlignment="1">
      <alignment vertical="center" textRotation="90" wrapText="1"/>
    </xf>
    <xf numFmtId="0" fontId="19" fillId="0" borderId="19" xfId="0" applyFont="1" applyBorder="1" applyAlignment="1">
      <alignment vertical="center" wrapText="1"/>
    </xf>
    <xf numFmtId="0" fontId="18" fillId="0" borderId="19" xfId="0" applyFont="1" applyBorder="1" applyAlignment="1">
      <alignment vertical="center" wrapText="1"/>
    </xf>
    <xf numFmtId="0" fontId="18" fillId="6" borderId="19" xfId="0" applyFont="1" applyFill="1" applyBorder="1" applyAlignment="1">
      <alignment vertical="center" wrapText="1"/>
    </xf>
    <xf numFmtId="0" fontId="20" fillId="15" borderId="19" xfId="0" applyFont="1" applyFill="1" applyBorder="1" applyAlignment="1">
      <alignment vertical="center" wrapText="1"/>
    </xf>
    <xf numFmtId="0" fontId="20" fillId="15" borderId="20" xfId="0" applyFont="1" applyFill="1" applyBorder="1" applyAlignment="1">
      <alignment vertical="center" wrapText="1"/>
    </xf>
    <xf numFmtId="0" fontId="21" fillId="16" borderId="21" xfId="0" applyFont="1" applyFill="1" applyBorder="1" applyAlignment="1">
      <alignment vertical="center" wrapText="1"/>
    </xf>
    <xf numFmtId="0" fontId="5" fillId="16" borderId="17" xfId="0" applyFont="1" applyFill="1" applyBorder="1" applyAlignment="1">
      <alignment vertical="center" textRotation="90" wrapText="1"/>
    </xf>
    <xf numFmtId="0" fontId="5" fillId="17" borderId="17" xfId="0" applyFont="1" applyFill="1" applyBorder="1" applyAlignment="1">
      <alignment horizontal="center" vertical="center" wrapText="1"/>
    </xf>
    <xf numFmtId="0" fontId="16" fillId="16" borderId="17" xfId="0" applyFont="1" applyFill="1" applyBorder="1" applyAlignment="1">
      <alignment vertical="center" wrapText="1"/>
    </xf>
    <xf numFmtId="0" fontId="6" fillId="17" borderId="17" xfId="0" applyFont="1" applyFill="1" applyBorder="1" applyAlignment="1">
      <alignment vertical="center" wrapText="1"/>
    </xf>
    <xf numFmtId="0" fontId="6" fillId="16" borderId="17" xfId="0" applyFont="1" applyFill="1" applyBorder="1" applyAlignment="1">
      <alignment vertical="center" wrapText="1"/>
    </xf>
    <xf numFmtId="164" fontId="6" fillId="17" borderId="17" xfId="0" applyNumberFormat="1" applyFont="1" applyFill="1" applyBorder="1" applyAlignment="1">
      <alignment vertical="center" wrapText="1"/>
    </xf>
    <xf numFmtId="164" fontId="6" fillId="16" borderId="22" xfId="0" applyNumberFormat="1" applyFont="1" applyFill="1" applyBorder="1" applyAlignment="1">
      <alignment vertical="center" wrapText="1"/>
    </xf>
    <xf numFmtId="0" fontId="6" fillId="3" borderId="21" xfId="0" applyFont="1" applyFill="1" applyBorder="1" applyAlignment="1">
      <alignment vertical="center" wrapText="1"/>
    </xf>
    <xf numFmtId="0" fontId="17" fillId="12" borderId="21" xfId="0" applyFont="1" applyFill="1" applyBorder="1" applyAlignment="1">
      <alignment vertical="center" wrapText="1"/>
    </xf>
    <xf numFmtId="0" fontId="5" fillId="12" borderId="17" xfId="0" applyFont="1" applyFill="1" applyBorder="1" applyAlignment="1">
      <alignment vertical="center" textRotation="90" wrapText="1"/>
    </xf>
    <xf numFmtId="0" fontId="5" fillId="13" borderId="17" xfId="0" applyFont="1" applyFill="1" applyBorder="1" applyAlignment="1">
      <alignment horizontal="center" vertical="center" wrapText="1"/>
    </xf>
    <xf numFmtId="0" fontId="16" fillId="12" borderId="17" xfId="0" applyFont="1" applyFill="1" applyBorder="1" applyAlignment="1">
      <alignment vertical="center" wrapText="1"/>
    </xf>
    <xf numFmtId="0" fontId="6" fillId="13" borderId="17" xfId="0" applyFont="1" applyFill="1" applyBorder="1" applyAlignment="1">
      <alignment vertical="center" wrapText="1"/>
    </xf>
    <xf numFmtId="0" fontId="6" fillId="12" borderId="17" xfId="0" applyFont="1" applyFill="1" applyBorder="1" applyAlignment="1">
      <alignment vertical="center" wrapText="1"/>
    </xf>
    <xf numFmtId="164" fontId="6" fillId="13" borderId="17" xfId="0" applyNumberFormat="1" applyFont="1" applyFill="1" applyBorder="1" applyAlignment="1">
      <alignment vertical="center" wrapText="1"/>
    </xf>
    <xf numFmtId="164" fontId="6" fillId="12" borderId="22" xfId="0" applyNumberFormat="1" applyFont="1" applyFill="1" applyBorder="1" applyAlignment="1">
      <alignment vertical="center" wrapText="1"/>
    </xf>
    <xf numFmtId="0" fontId="0" fillId="5" borderId="21" xfId="0" applyFill="1" applyBorder="1" applyAlignment="1">
      <alignment vertical="center" wrapText="1"/>
    </xf>
    <xf numFmtId="0" fontId="6" fillId="14" borderId="21" xfId="0" applyFont="1" applyFill="1" applyBorder="1" applyAlignment="1">
      <alignment vertical="center" wrapText="1"/>
    </xf>
    <xf numFmtId="0" fontId="0" fillId="14" borderId="21" xfId="0" applyFill="1" applyBorder="1" applyAlignment="1">
      <alignment vertical="center" wrapText="1"/>
    </xf>
    <xf numFmtId="0" fontId="6" fillId="2" borderId="24" xfId="0" applyFont="1" applyFill="1" applyBorder="1" applyAlignment="1">
      <alignment horizontal="center" vertical="center" wrapText="1"/>
    </xf>
    <xf numFmtId="0" fontId="6" fillId="2" borderId="24" xfId="0" applyFont="1" applyFill="1" applyBorder="1" applyAlignment="1">
      <alignment vertical="center" wrapText="1"/>
    </xf>
    <xf numFmtId="164" fontId="6" fillId="2" borderId="24" xfId="0" applyNumberFormat="1" applyFont="1" applyFill="1" applyBorder="1" applyAlignment="1">
      <alignment vertical="center" wrapText="1"/>
    </xf>
    <xf numFmtId="164" fontId="6" fillId="2" borderId="25" xfId="0" applyNumberFormat="1" applyFont="1" applyFill="1" applyBorder="1" applyAlignment="1">
      <alignment vertical="center" wrapText="1"/>
    </xf>
    <xf numFmtId="0" fontId="6" fillId="10" borderId="17" xfId="0" applyFont="1" applyFill="1" applyBorder="1" applyAlignment="1">
      <alignment vertical="center" wrapText="1"/>
    </xf>
    <xf numFmtId="164" fontId="6" fillId="10" borderId="17" xfId="0" applyNumberFormat="1" applyFont="1" applyFill="1" applyBorder="1" applyAlignment="1">
      <alignment vertical="center" wrapText="1"/>
    </xf>
    <xf numFmtId="0" fontId="6" fillId="0" borderId="11" xfId="0" applyFont="1" applyBorder="1" applyAlignment="1">
      <alignment horizontal="left" vertical="center" wrapText="1"/>
    </xf>
    <xf numFmtId="0" fontId="6" fillId="10" borderId="17" xfId="0" applyFont="1" applyFill="1" applyBorder="1" applyAlignment="1">
      <alignment vertical="top" wrapText="1"/>
    </xf>
    <xf numFmtId="164" fontId="6" fillId="10" borderId="17" xfId="0" applyNumberFormat="1" applyFont="1" applyFill="1" applyBorder="1" applyAlignment="1">
      <alignment vertical="top" wrapText="1"/>
    </xf>
    <xf numFmtId="164" fontId="24" fillId="10" borderId="17" xfId="0" applyNumberFormat="1" applyFont="1" applyFill="1" applyBorder="1" applyAlignment="1">
      <alignment vertical="center" wrapText="1"/>
    </xf>
    <xf numFmtId="164" fontId="24" fillId="10" borderId="22" xfId="0" applyNumberFormat="1" applyFont="1" applyFill="1" applyBorder="1" applyAlignment="1">
      <alignment vertical="center" wrapText="1"/>
    </xf>
    <xf numFmtId="0" fontId="5" fillId="20" borderId="17" xfId="0" applyFont="1" applyFill="1" applyBorder="1" applyAlignment="1">
      <alignment horizontal="center" vertical="center" wrapText="1"/>
    </xf>
    <xf numFmtId="0" fontId="21" fillId="21" borderId="21" xfId="0" applyFont="1" applyFill="1" applyBorder="1" applyAlignment="1">
      <alignment vertical="center" wrapText="1"/>
    </xf>
    <xf numFmtId="0" fontId="5" fillId="21" borderId="17" xfId="0" applyFont="1" applyFill="1" applyBorder="1" applyAlignment="1">
      <alignment vertical="center" textRotation="90" wrapText="1"/>
    </xf>
    <xf numFmtId="0" fontId="5" fillId="22" borderId="17" xfId="0" applyFont="1" applyFill="1" applyBorder="1" applyAlignment="1">
      <alignment horizontal="center" vertical="center" wrapText="1"/>
    </xf>
    <xf numFmtId="0" fontId="5" fillId="21" borderId="17" xfId="0" applyFont="1" applyFill="1" applyBorder="1" applyAlignment="1">
      <alignment vertical="center" wrapText="1"/>
    </xf>
    <xf numFmtId="0" fontId="5" fillId="22" borderId="17" xfId="0" applyFont="1" applyFill="1" applyBorder="1" applyAlignment="1">
      <alignment vertical="center" wrapText="1"/>
    </xf>
    <xf numFmtId="164" fontId="5" fillId="22" borderId="17" xfId="0" applyNumberFormat="1" applyFont="1" applyFill="1" applyBorder="1" applyAlignment="1">
      <alignment vertical="center" wrapText="1"/>
    </xf>
    <xf numFmtId="164" fontId="5" fillId="21" borderId="22" xfId="0" applyNumberFormat="1" applyFont="1" applyFill="1" applyBorder="1" applyAlignment="1">
      <alignment vertical="center" wrapText="1"/>
    </xf>
    <xf numFmtId="0" fontId="0" fillId="10" borderId="17" xfId="0" applyFill="1" applyBorder="1" applyAlignment="1">
      <alignment vertical="top" wrapText="1"/>
    </xf>
    <xf numFmtId="0" fontId="10" fillId="19" borderId="4" xfId="0" applyFont="1" applyFill="1" applyBorder="1" applyAlignment="1">
      <alignment horizontal="center" vertical="center" wrapText="1"/>
    </xf>
    <xf numFmtId="0" fontId="0" fillId="3" borderId="7" xfId="0" applyFill="1" applyBorder="1" applyAlignment="1">
      <alignment horizontal="left" vertical="center" wrapText="1"/>
    </xf>
    <xf numFmtId="49" fontId="10" fillId="7" borderId="4" xfId="0" applyNumberFormat="1" applyFont="1" applyFill="1" applyBorder="1" applyAlignment="1">
      <alignment horizontal="center" vertical="center" wrapText="1"/>
    </xf>
    <xf numFmtId="49" fontId="6" fillId="3" borderId="7" xfId="0" applyNumberFormat="1" applyFont="1" applyFill="1" applyBorder="1" applyAlignment="1">
      <alignment vertical="center" wrapText="1"/>
    </xf>
    <xf numFmtId="49" fontId="0" fillId="0" borderId="7" xfId="0" applyNumberFormat="1" applyBorder="1" applyAlignment="1">
      <alignment vertical="center" wrapText="1"/>
    </xf>
    <xf numFmtId="49" fontId="6" fillId="5" borderId="11" xfId="0" applyNumberFormat="1" applyFont="1" applyFill="1" applyBorder="1" applyAlignment="1">
      <alignment vertical="center" wrapText="1"/>
    </xf>
    <xf numFmtId="0" fontId="0" fillId="5" borderId="11" xfId="0" applyFill="1" applyBorder="1" applyAlignment="1">
      <alignment horizontal="left" vertical="center" wrapText="1"/>
    </xf>
    <xf numFmtId="0" fontId="6" fillId="15" borderId="26" xfId="0" applyFont="1" applyFill="1" applyBorder="1" applyAlignment="1">
      <alignment vertical="center" wrapText="1"/>
    </xf>
    <xf numFmtId="0" fontId="6" fillId="0" borderId="27" xfId="0" applyFont="1" applyBorder="1" applyAlignment="1">
      <alignment vertical="center" wrapText="1"/>
    </xf>
    <xf numFmtId="0" fontId="15" fillId="18" borderId="21" xfId="0" applyFont="1" applyFill="1" applyBorder="1" applyAlignment="1">
      <alignment vertical="top" wrapText="1"/>
    </xf>
    <xf numFmtId="0" fontId="16" fillId="18" borderId="17" xfId="0" applyFont="1" applyFill="1" applyBorder="1" applyAlignment="1">
      <alignment vertical="top" textRotation="90" wrapText="1"/>
    </xf>
    <xf numFmtId="0" fontId="16" fillId="18" borderId="17" xfId="0" applyFont="1" applyFill="1" applyBorder="1" applyAlignment="1">
      <alignment horizontal="center" vertical="top" wrapText="1"/>
    </xf>
    <xf numFmtId="0" fontId="16" fillId="18" borderId="17" xfId="0" applyFont="1" applyFill="1" applyBorder="1" applyAlignment="1">
      <alignment vertical="top" wrapText="1"/>
    </xf>
    <xf numFmtId="0" fontId="15" fillId="18" borderId="17" xfId="0" applyFont="1" applyFill="1" applyBorder="1" applyAlignment="1">
      <alignment vertical="top" wrapText="1"/>
    </xf>
    <xf numFmtId="164" fontId="16" fillId="18" borderId="17" xfId="0" applyNumberFormat="1" applyFont="1" applyFill="1" applyBorder="1" applyAlignment="1">
      <alignment vertical="top" wrapText="1"/>
    </xf>
    <xf numFmtId="164" fontId="16" fillId="18" borderId="22" xfId="0" applyNumberFormat="1" applyFont="1" applyFill="1" applyBorder="1" applyAlignment="1">
      <alignment vertical="top" wrapText="1"/>
    </xf>
    <xf numFmtId="0" fontId="0" fillId="10" borderId="0" xfId="0" applyFill="1" applyAlignment="1">
      <alignment vertical="top"/>
    </xf>
    <xf numFmtId="0" fontId="0" fillId="0" borderId="0" xfId="0" applyAlignment="1">
      <alignment vertical="top"/>
    </xf>
    <xf numFmtId="0" fontId="0" fillId="10" borderId="0" xfId="0" applyFill="1" applyAlignment="1">
      <alignment horizontal="center"/>
    </xf>
    <xf numFmtId="0" fontId="0" fillId="0" borderId="0" xfId="0" applyAlignment="1">
      <alignment horizontal="center"/>
    </xf>
    <xf numFmtId="0" fontId="2" fillId="0" borderId="28" xfId="0" applyFont="1" applyBorder="1" applyAlignment="1">
      <alignment horizontal="center" vertical="center" wrapText="1"/>
    </xf>
    <xf numFmtId="0" fontId="0" fillId="8" borderId="0" xfId="0" applyFill="1" applyAlignment="1">
      <alignment horizontal="center" vertical="center" textRotation="90" wrapText="1"/>
    </xf>
    <xf numFmtId="49" fontId="0" fillId="0" borderId="0" xfId="0" applyNumberFormat="1" applyAlignment="1">
      <alignment vertical="center" wrapText="1"/>
    </xf>
    <xf numFmtId="49" fontId="0" fillId="0" borderId="9" xfId="0" applyNumberFormat="1" applyBorder="1" applyAlignment="1">
      <alignment vertical="center" wrapText="1"/>
    </xf>
    <xf numFmtId="14" fontId="6" fillId="15" borderId="27" xfId="0" applyNumberFormat="1" applyFont="1" applyFill="1" applyBorder="1" applyAlignment="1">
      <alignment vertical="center" wrapText="1"/>
    </xf>
    <xf numFmtId="0" fontId="6" fillId="15" borderId="27" xfId="0" applyFont="1" applyFill="1" applyBorder="1" applyAlignment="1">
      <alignment vertical="center" wrapText="1"/>
    </xf>
    <xf numFmtId="0" fontId="6" fillId="15" borderId="2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vertical="center" wrapText="1"/>
    </xf>
    <xf numFmtId="0" fontId="6"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0" fillId="15" borderId="27" xfId="0" applyFill="1" applyBorder="1" applyAlignment="1">
      <alignment horizontal="center" vertical="center" wrapText="1"/>
    </xf>
    <xf numFmtId="0" fontId="10" fillId="7" borderId="3" xfId="0" applyFont="1" applyFill="1" applyBorder="1" applyAlignment="1">
      <alignment horizontal="center" vertical="center" wrapText="1"/>
    </xf>
    <xf numFmtId="0" fontId="9" fillId="15" borderId="0" xfId="0" applyFont="1" applyFill="1" applyAlignment="1">
      <alignment horizontal="left" vertical="center"/>
    </xf>
    <xf numFmtId="0" fontId="1" fillId="6" borderId="19" xfId="0" applyFont="1" applyFill="1" applyBorder="1" applyAlignment="1">
      <alignment vertical="center" wrapText="1"/>
    </xf>
    <xf numFmtId="0" fontId="28" fillId="10" borderId="17" xfId="0" applyFont="1" applyFill="1" applyBorder="1" applyAlignment="1">
      <alignment vertical="top" wrapText="1"/>
    </xf>
    <xf numFmtId="0" fontId="29" fillId="10" borderId="17" xfId="0" applyFont="1" applyFill="1" applyBorder="1" applyAlignment="1">
      <alignment vertical="top" wrapText="1"/>
    </xf>
    <xf numFmtId="16" fontId="6" fillId="10" borderId="17" xfId="0" applyNumberFormat="1" applyFont="1" applyFill="1" applyBorder="1" applyAlignment="1">
      <alignment horizontal="left" vertical="top" wrapText="1"/>
    </xf>
    <xf numFmtId="164" fontId="30" fillId="10" borderId="17" xfId="0" applyNumberFormat="1" applyFont="1" applyFill="1" applyBorder="1" applyAlignment="1">
      <alignment vertical="center" wrapText="1"/>
    </xf>
    <xf numFmtId="164" fontId="30" fillId="10" borderId="22" xfId="0" applyNumberFormat="1" applyFont="1" applyFill="1" applyBorder="1" applyAlignment="1">
      <alignment vertical="center" wrapText="1"/>
    </xf>
    <xf numFmtId="0" fontId="30" fillId="10" borderId="17" xfId="0" applyFont="1" applyFill="1" applyBorder="1" applyAlignment="1">
      <alignment vertical="center" wrapText="1"/>
    </xf>
    <xf numFmtId="16" fontId="6" fillId="10" borderId="17" xfId="0" applyNumberFormat="1" applyFont="1" applyFill="1" applyBorder="1" applyAlignment="1">
      <alignment vertical="center" wrapText="1"/>
    </xf>
    <xf numFmtId="49" fontId="30" fillId="10" borderId="17" xfId="0" applyNumberFormat="1" applyFont="1" applyFill="1" applyBorder="1" applyAlignment="1">
      <alignment vertical="center" wrapText="1"/>
    </xf>
    <xf numFmtId="0" fontId="10" fillId="3" borderId="21" xfId="0" applyFont="1" applyFill="1" applyBorder="1" applyAlignment="1">
      <alignment vertical="center" wrapText="1"/>
    </xf>
    <xf numFmtId="0" fontId="3" fillId="5" borderId="21" xfId="0" applyFont="1" applyFill="1" applyBorder="1" applyAlignment="1">
      <alignment vertical="center" wrapText="1"/>
    </xf>
    <xf numFmtId="0" fontId="10" fillId="14" borderId="21" xfId="0" applyFont="1" applyFill="1" applyBorder="1" applyAlignment="1">
      <alignment vertical="center" wrapText="1"/>
    </xf>
    <xf numFmtId="0" fontId="3" fillId="14" borderId="21" xfId="0" applyFont="1" applyFill="1" applyBorder="1" applyAlignment="1">
      <alignment vertical="center" wrapText="1"/>
    </xf>
    <xf numFmtId="164" fontId="24" fillId="24" borderId="17" xfId="0" applyNumberFormat="1" applyFont="1" applyFill="1" applyBorder="1" applyAlignment="1">
      <alignment vertical="center" wrapText="1"/>
    </xf>
    <xf numFmtId="164" fontId="24" fillId="24" borderId="22" xfId="0" applyNumberFormat="1" applyFont="1" applyFill="1" applyBorder="1" applyAlignment="1">
      <alignment vertical="center" wrapText="1"/>
    </xf>
    <xf numFmtId="164" fontId="6" fillId="10" borderId="17" xfId="0" applyNumberFormat="1" applyFont="1" applyFill="1" applyBorder="1" applyAlignment="1">
      <alignment horizontal="center" vertical="center" wrapText="1"/>
    </xf>
    <xf numFmtId="164" fontId="6" fillId="24" borderId="17" xfId="0" applyNumberFormat="1" applyFont="1" applyFill="1" applyBorder="1" applyAlignment="1">
      <alignment vertical="center" wrapText="1"/>
    </xf>
    <xf numFmtId="164" fontId="11" fillId="24" borderId="17" xfId="0" applyNumberFormat="1" applyFont="1" applyFill="1" applyBorder="1" applyAlignment="1">
      <alignment vertical="center" wrapText="1"/>
    </xf>
    <xf numFmtId="164" fontId="10" fillId="2" borderId="24" xfId="0" applyNumberFormat="1" applyFont="1" applyFill="1" applyBorder="1" applyAlignment="1">
      <alignment vertical="center" wrapText="1"/>
    </xf>
    <xf numFmtId="164" fontId="6" fillId="10" borderId="24" xfId="0" applyNumberFormat="1" applyFont="1" applyFill="1" applyBorder="1" applyAlignment="1">
      <alignment vertical="center" wrapText="1"/>
    </xf>
    <xf numFmtId="0" fontId="21" fillId="2" borderId="23" xfId="0" applyFont="1" applyFill="1" applyBorder="1" applyAlignment="1">
      <alignment vertical="center" wrapText="1"/>
    </xf>
    <xf numFmtId="0" fontId="20" fillId="2" borderId="23" xfId="0" applyFont="1" applyFill="1" applyBorder="1" applyAlignment="1">
      <alignment vertical="center" wrapText="1"/>
    </xf>
    <xf numFmtId="164" fontId="6" fillId="10" borderId="22" xfId="0" applyNumberFormat="1" applyFont="1" applyFill="1" applyBorder="1" applyAlignment="1">
      <alignment vertical="center" wrapText="1"/>
    </xf>
    <xf numFmtId="49" fontId="6" fillId="10" borderId="17" xfId="0" applyNumberFormat="1" applyFont="1" applyFill="1" applyBorder="1" applyAlignment="1">
      <alignment vertical="center" wrapText="1"/>
    </xf>
    <xf numFmtId="164" fontId="10" fillId="10" borderId="24" xfId="0" applyNumberFormat="1" applyFont="1" applyFill="1" applyBorder="1" applyAlignment="1">
      <alignment vertical="center" wrapText="1"/>
    </xf>
    <xf numFmtId="164" fontId="6" fillId="10" borderId="17" xfId="0" quotePrefix="1" applyNumberFormat="1" applyFont="1" applyFill="1" applyBorder="1" applyAlignment="1">
      <alignment vertical="center" wrapText="1"/>
    </xf>
    <xf numFmtId="164" fontId="6" fillId="24" borderId="17" xfId="0" quotePrefix="1" applyNumberFormat="1" applyFont="1" applyFill="1" applyBorder="1" applyAlignment="1">
      <alignment vertical="center" wrapText="1"/>
    </xf>
    <xf numFmtId="164" fontId="0" fillId="24" borderId="17" xfId="0" quotePrefix="1" applyNumberFormat="1" applyFill="1" applyBorder="1" applyAlignment="1">
      <alignment vertical="center" wrapText="1"/>
    </xf>
    <xf numFmtId="164" fontId="31" fillId="24" borderId="17" xfId="1" quotePrefix="1" applyNumberFormat="1" applyFill="1" applyBorder="1" applyAlignment="1">
      <alignment vertical="center" wrapText="1"/>
    </xf>
    <xf numFmtId="16" fontId="6" fillId="10" borderId="17" xfId="0" applyNumberFormat="1" applyFont="1" applyFill="1" applyBorder="1" applyAlignment="1">
      <alignment horizontal="left" vertical="center" wrapText="1"/>
    </xf>
    <xf numFmtId="0" fontId="1" fillId="0" borderId="18" xfId="0" applyFont="1" applyBorder="1" applyAlignment="1">
      <alignment vertical="center" wrapText="1"/>
    </xf>
    <xf numFmtId="0" fontId="1" fillId="0" borderId="19" xfId="0" applyFont="1" applyBorder="1" applyAlignment="1">
      <alignment vertical="center" textRotation="90" wrapText="1"/>
    </xf>
    <xf numFmtId="0" fontId="1" fillId="0" borderId="19" xfId="0" applyFont="1" applyBorder="1" applyAlignment="1">
      <alignment vertical="center" wrapText="1"/>
    </xf>
    <xf numFmtId="0" fontId="1" fillId="10" borderId="0" xfId="0" applyFont="1" applyFill="1"/>
    <xf numFmtId="0" fontId="1" fillId="0" borderId="0" xfId="0" applyFont="1"/>
    <xf numFmtId="164" fontId="35" fillId="10" borderId="17" xfId="0" quotePrefix="1" applyNumberFormat="1" applyFont="1" applyFill="1" applyBorder="1" applyAlignment="1">
      <alignment vertical="center" wrapText="1"/>
    </xf>
    <xf numFmtId="0" fontId="34" fillId="10" borderId="0" xfId="0" applyFont="1" applyFill="1" applyAlignment="1">
      <alignment horizontal="center" vertical="center"/>
    </xf>
    <xf numFmtId="0" fontId="6" fillId="10" borderId="17" xfId="0" applyFont="1" applyFill="1" applyBorder="1" applyAlignment="1">
      <alignment horizontal="left" vertical="center" wrapText="1"/>
    </xf>
    <xf numFmtId="0" fontId="6" fillId="10" borderId="17" xfId="0" quotePrefix="1" applyFont="1" applyFill="1" applyBorder="1" applyAlignment="1">
      <alignment vertical="center" wrapText="1"/>
    </xf>
    <xf numFmtId="0" fontId="39" fillId="20" borderId="17" xfId="0" applyFont="1" applyFill="1" applyBorder="1" applyAlignment="1">
      <alignment horizontal="center" vertical="center" wrapText="1"/>
    </xf>
    <xf numFmtId="0" fontId="38" fillId="10" borderId="17" xfId="0" applyFont="1" applyFill="1" applyBorder="1" applyAlignment="1">
      <alignment vertical="top" wrapText="1"/>
    </xf>
    <xf numFmtId="164" fontId="38" fillId="10" borderId="17" xfId="0" applyNumberFormat="1" applyFont="1" applyFill="1" applyBorder="1" applyAlignment="1">
      <alignment vertical="center" wrapText="1"/>
    </xf>
    <xf numFmtId="164" fontId="38" fillId="10" borderId="22" xfId="0" applyNumberFormat="1" applyFont="1" applyFill="1" applyBorder="1" applyAlignment="1">
      <alignment vertical="center" wrapText="1"/>
    </xf>
    <xf numFmtId="0" fontId="40" fillId="14" borderId="21" xfId="0" applyFont="1" applyFill="1" applyBorder="1" applyAlignment="1">
      <alignment vertical="center" wrapText="1"/>
    </xf>
    <xf numFmtId="0" fontId="37" fillId="14" borderId="21" xfId="0" applyFont="1" applyFill="1" applyBorder="1" applyAlignment="1">
      <alignment vertical="center" wrapText="1"/>
    </xf>
    <xf numFmtId="0" fontId="37" fillId="10" borderId="17" xfId="0" applyFont="1" applyFill="1" applyBorder="1" applyAlignment="1">
      <alignment vertical="center" wrapText="1"/>
    </xf>
    <xf numFmtId="0" fontId="37" fillId="10" borderId="17" xfId="0" applyFont="1" applyFill="1" applyBorder="1" applyAlignment="1">
      <alignment vertical="top" wrapText="1"/>
    </xf>
    <xf numFmtId="0" fontId="38" fillId="3" borderId="21" xfId="0" applyFont="1" applyFill="1" applyBorder="1" applyAlignment="1">
      <alignment vertical="center" wrapText="1"/>
    </xf>
    <xf numFmtId="0" fontId="5" fillId="10" borderId="17" xfId="0" applyFont="1" applyFill="1" applyBorder="1" applyAlignment="1">
      <alignment horizontal="center" vertical="center" wrapText="1"/>
    </xf>
    <xf numFmtId="164" fontId="37" fillId="10" borderId="17" xfId="0" applyNumberFormat="1" applyFont="1" applyFill="1" applyBorder="1" applyAlignment="1">
      <alignment vertical="center" wrapText="1"/>
    </xf>
    <xf numFmtId="0" fontId="5" fillId="25" borderId="17" xfId="0" applyFont="1" applyFill="1" applyBorder="1" applyAlignment="1">
      <alignment horizontal="center" vertical="center" wrapText="1"/>
    </xf>
    <xf numFmtId="0" fontId="40" fillId="5" borderId="21" xfId="0" applyFont="1" applyFill="1" applyBorder="1" applyAlignment="1">
      <alignment vertical="center" wrapText="1"/>
    </xf>
    <xf numFmtId="0" fontId="0" fillId="15" borderId="0" xfId="0" applyFill="1" applyAlignment="1">
      <alignment horizontal="center"/>
    </xf>
    <xf numFmtId="0" fontId="41" fillId="10" borderId="0" xfId="0" applyFont="1" applyFill="1" applyAlignment="1">
      <alignment horizontal="center" wrapText="1"/>
    </xf>
    <xf numFmtId="0" fontId="0" fillId="0" borderId="0" xfId="0" applyAlignment="1">
      <alignment horizontal="center" vertical="center" wrapText="1"/>
    </xf>
    <xf numFmtId="0" fontId="41" fillId="10" borderId="0" xfId="0" applyFont="1" applyFill="1" applyAlignment="1">
      <alignment horizontal="center" vertical="center" wrapText="1"/>
    </xf>
    <xf numFmtId="0" fontId="0" fillId="23" borderId="27" xfId="0" applyFill="1" applyBorder="1" applyAlignment="1">
      <alignment horizontal="center" vertical="center" textRotation="90" wrapText="1"/>
    </xf>
    <xf numFmtId="0" fontId="0" fillId="15" borderId="27"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10" fillId="7" borderId="3" xfId="0" applyFont="1" applyFill="1" applyBorder="1" applyAlignment="1">
      <alignment horizontal="center" vertical="center" wrapText="1"/>
    </xf>
    <xf numFmtId="0" fontId="0" fillId="8" borderId="5" xfId="0" applyFill="1" applyBorder="1" applyAlignment="1">
      <alignment horizontal="center" vertical="center" textRotation="90" wrapText="1"/>
    </xf>
    <xf numFmtId="0" fontId="0" fillId="8" borderId="6" xfId="0" applyFill="1" applyBorder="1" applyAlignment="1">
      <alignment horizontal="center" vertical="center" textRotation="90"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9" borderId="10" xfId="0" applyFill="1" applyBorder="1" applyAlignment="1">
      <alignment horizontal="center" vertical="center" textRotation="90" wrapText="1"/>
    </xf>
    <xf numFmtId="0" fontId="0" fillId="9" borderId="12" xfId="0" applyFill="1" applyBorder="1" applyAlignment="1">
      <alignment horizontal="center" vertical="center" textRotation="90" wrapText="1"/>
    </xf>
    <xf numFmtId="0" fontId="0" fillId="9" borderId="13" xfId="0" applyFill="1" applyBorder="1" applyAlignment="1">
      <alignment horizontal="center" vertical="center" textRotation="90" wrapText="1"/>
    </xf>
    <xf numFmtId="0" fontId="0" fillId="5" borderId="10"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2" xfId="0" applyFill="1" applyBorder="1" applyAlignment="1">
      <alignment horizontal="center" vertical="center" wrapText="1"/>
    </xf>
  </cellXfs>
  <cellStyles count="2">
    <cellStyle name="Lien hypertexte" xfId="1" builtinId="8"/>
    <cellStyle name="Normal" xfId="0" builtinId="0"/>
  </cellStyles>
  <dxfs count="113">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color auto="1"/>
        <name val="Calibri"/>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 &quot;CHF&quo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none"/>
      </font>
      <fill>
        <patternFill>
          <fgColor rgb="FF000000"/>
          <bgColor rgb="FFF2F2F2"/>
        </patternFill>
      </fill>
      <alignment horizontal="general" vertical="center" textRotation="0" wrapText="1" indent="0" justifyLastLine="0" shrinkToFit="0" readingOrder="0"/>
    </dxf>
    <dxf>
      <border>
        <bottom style="thin">
          <color rgb="FF000000"/>
        </bottom>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164" formatCode="#,##0.00\ &quot;CHF&quo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 &quot;CHF&quo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font>
        <strike val="0"/>
        <outline val="0"/>
        <shadow val="0"/>
        <u val="none"/>
        <vertAlign val="baseline"/>
        <sz val="11"/>
        <color auto="1"/>
        <name val="Calibri"/>
        <scheme val="none"/>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none"/>
      </font>
      <fill>
        <patternFill>
          <fgColor rgb="FF000000"/>
          <bgColor rgb="FFF2F2F2"/>
        </patternFill>
      </fill>
      <alignment horizontal="general" vertical="center" textRotation="0" wrapText="1" indent="0" justifyLastLine="0" shrinkToFit="0" readingOrder="0"/>
    </dxf>
    <dxf>
      <border>
        <bottom style="thin">
          <color rgb="FF000000"/>
        </bottom>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164" formatCode="#,##0.00\ &quot;CHF&quo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4" formatCode="#,##0.00\ &quot;CHF&quo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4" formatCode="#,##0.00\ &quot;CHF&quo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 &quot;CHF&quo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0"/>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font>
        <strike val="0"/>
        <outline val="0"/>
        <shadow val="0"/>
        <u val="none"/>
        <vertAlign val="baseline"/>
        <sz val="11"/>
        <color auto="1"/>
        <name val="Calibri"/>
        <scheme val="none"/>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none"/>
      </font>
      <fill>
        <patternFill>
          <fgColor rgb="FF000000"/>
          <bgColor rgb="FFF2F2F2"/>
        </patternFill>
      </fill>
      <alignment horizontal="general" vertical="center" textRotation="0" wrapText="1" indent="0" justifyLastLine="0" shrinkToFit="0" readingOrder="0"/>
    </dxf>
    <dxf>
      <border>
        <bottom style="thin">
          <color rgb="FF000000"/>
        </bottom>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7FCF65-7D68-409A-9B1D-282DB294F4C1}" name="Tableau13" displayName="Tableau13" ref="A13:P100" totalsRowCount="1" headerRowDxfId="112" dataDxfId="110" totalsRowDxfId="108" headerRowBorderDxfId="111" tableBorderDxfId="109" totalsRowBorderDxfId="107">
  <tableColumns count="16">
    <tableColumn id="3" xr3:uid="{A6876F1B-F909-4D7C-ABD2-8A9A4261A71B}" name="Titre de l'action" totalsRowLabel="Total coûts annuels" dataDxfId="106" totalsRowDxfId="47"/>
    <tableColumn id="4" xr3:uid="{A3EB4A32-763D-453A-9D0A-D10BB43CB6DB}" name="2022" dataDxfId="105" totalsRowDxfId="46"/>
    <tableColumn id="5" xr3:uid="{FA2ED095-2112-438C-870B-FB18B028592C}" name="2023" dataDxfId="104" totalsRowDxfId="45"/>
    <tableColumn id="6" xr3:uid="{0C4E11FB-5E69-4982-92A9-E9F1CEACD199}" name="2024" dataDxfId="103" totalsRowDxfId="44"/>
    <tableColumn id="1" xr3:uid="{941CCA3F-79A2-8842-97B9-6FB17DB86B43}" name="2025" dataDxfId="102" totalsRowDxfId="43"/>
    <tableColumn id="11" xr3:uid="{74582982-9BA4-4AC5-B013-37A025154559}" name="Responsable (et partenaires internes et externes)" dataDxfId="101" totalsRowDxfId="42"/>
    <tableColumn id="14" xr3:uid="{5F6534BB-CEF3-4AEB-A319-F24F201EF5EE}" name="Résultat &quot;final&quot; attendu au terme du PECC " dataDxfId="100" totalsRowDxfId="41"/>
    <tableColumn id="9" xr3:uid="{B022436E-95C6-48A4-83BF-E8C74F77A405}" name="Actions déjà en cours au lancement du PECC " dataDxfId="99" totalsRowDxfId="40"/>
    <tableColumn id="10" xr3:uid="{3628E287-2A1B-4F3B-B005-A6B27BCA7D61}" name="Etat d'avancement (menu déroulant)" dataDxfId="98" totalsRowDxfId="39"/>
    <tableColumn id="12" xr3:uid="{DFDF18F1-D452-412E-81F3-DCB3B5ECB4B2}" name="Etat d'avancement : points d’attention, blocages pour la période écoulée, etc." dataDxfId="97" totalsRowDxfId="38"/>
    <tableColumn id="2" xr3:uid="{581F0989-A0AB-456F-B73C-5D1E46D53E92}" name="Résultats &quot;intermédiaires&quot; pour la période suivante" dataDxfId="96" totalsRowDxfId="37"/>
    <tableColumn id="21" xr3:uid="{0E6580C9-5601-4638-B7B7-579D4B4F5751}" name="Coût estimé " totalsRowFunction="custom" dataDxfId="95" totalsRowDxfId="36">
      <totalsRowFormula>SUMIF(Tableau13[Coût annuel ou total ?],_Table!B2,Tableau13[[Coût estimé ]])</totalsRowFormula>
    </tableColumn>
    <tableColumn id="7" xr3:uid="{E1FE55BA-8FCD-4452-AC1C-B36A2E6F2BB7}" name="Coût annuel ou total ?" totalsRowLabel="CHF/an" dataDxfId="94" totalsRowDxfId="35"/>
    <tableColumn id="8" xr3:uid="{5A0AC73B-8CE8-4ACF-A0B3-FD2D38AA6306}" name="Source de soutien financier" dataDxfId="93" totalsRowDxfId="34"/>
    <tableColumn id="13" xr3:uid="{55E6DFC0-0C94-4F65-B043-1CEA6FE51142}" name="Soutien financier _x000a_(à obtenir / obtenu)" totalsRowFunction="custom" dataDxfId="92" totalsRowDxfId="33">
      <calculatedColumnFormula>O15</calculatedColumnFormula>
      <totalsRowFormula>O99</totalsRowFormula>
    </tableColumn>
    <tableColumn id="22" xr3:uid="{DEF8321D-0436-4917-B3BF-8F576C2F3AFE}" name="Coût effectif " totalsRowFunction="custom" dataDxfId="91" totalsRowDxfId="32">
      <calculatedColumnFormula>Tableau13[[#This Row],[Coût estimé ]]-Tableau13[[#This Row],[Soutien financier 
(à obtenir / obtenu)]]</calculatedColumnFormula>
      <totalsRowFormula>P99</totalsRow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B45A4D-93D8-4533-B34F-B741B16EA710}" name="Tableau132" displayName="Tableau132" ref="A14:P105" totalsRowCount="1" headerRowDxfId="90" dataDxfId="88" totalsRowDxfId="86" headerRowBorderDxfId="89" tableBorderDxfId="87" totalsRowBorderDxfId="85">
  <tableColumns count="16">
    <tableColumn id="3" xr3:uid="{87D6C97C-3DDA-4DF5-A720-A9CF2976FC6D}" name="Titre de l'action" totalsRowLabel="Total coûts annuels" dataDxfId="84" totalsRowDxfId="31"/>
    <tableColumn id="4" xr3:uid="{77696796-4F38-49B1-92EE-8E42864FC383}" name="2022" dataDxfId="83" totalsRowDxfId="30"/>
    <tableColumn id="5" xr3:uid="{049B4B00-AF63-415C-A7A4-EE5227DA038B}" name="2023" dataDxfId="82" totalsRowDxfId="29"/>
    <tableColumn id="6" xr3:uid="{66D7958A-48C1-417D-960B-2FA161DE540C}" name="2024" dataDxfId="81" totalsRowDxfId="28"/>
    <tableColumn id="1" xr3:uid="{8424FC4F-84F6-4F72-9C76-0DAA89C8FB33}" name="2025" dataDxfId="80" totalsRowDxfId="27"/>
    <tableColumn id="11" xr3:uid="{3025B7B9-AD08-4D0A-8B94-A9EE2647D9F2}" name="Responsable (et partenaires internes et externes)" dataDxfId="79" totalsRowDxfId="26"/>
    <tableColumn id="14" xr3:uid="{F27D810A-0CCC-43FF-9302-C7D829988B16}" name="Résultat &quot;final&quot; attendu au terme du PECC " dataDxfId="78" totalsRowDxfId="25"/>
    <tableColumn id="9" xr3:uid="{E8A5FDA2-04D0-4A53-88F1-F1F8D45F7819}" name="Résultats &quot;intermédiaires&quot; pour la période écoulée" dataDxfId="77" totalsRowDxfId="24"/>
    <tableColumn id="10" xr3:uid="{E0EDFCE8-97FE-4DDC-BB23-8B9F66483A4E}" name="Etat d'avancement (menu déroulant)" dataDxfId="76" totalsRowDxfId="23"/>
    <tableColumn id="12" xr3:uid="{E374F0DD-E06D-4B79-91B6-F1C106224F81}" name="Etat d'avancement : points d’attention, blocages pour la période écoulée, etc." dataDxfId="75" totalsRowDxfId="22"/>
    <tableColumn id="2" xr3:uid="{01DEE2A2-F9CD-4110-A606-0394056C2761}" name="Résultats &quot;intermédiaires&quot; pour la période suivante" dataDxfId="74" totalsRowDxfId="21"/>
    <tableColumn id="21" xr3:uid="{4B6E571D-8A5D-4003-89C4-0BB79710CAEB}" name="Coût total estimé pour 2024" totalsRowFunction="custom" dataDxfId="73" totalsRowDxfId="20">
      <totalsRowFormula>SUMIF(Tableau132[Coût annuel ou total ?],_Table!B2,Tableau132[Coût total estimé pour 2024])</totalsRowFormula>
    </tableColumn>
    <tableColumn id="7" xr3:uid="{11AF1093-B923-4954-B011-DA4F22AE3075}" name="Coût annuel ou total ?" totalsRowLabel="CHF/an" dataDxfId="72" totalsRowDxfId="19"/>
    <tableColumn id="8" xr3:uid="{EA095643-62E6-4E98-9055-5A59672DF5E4}" name="Source de soutien financier" dataDxfId="71" totalsRowDxfId="18"/>
    <tableColumn id="13" xr3:uid="{ACF0DE7B-050F-475C-9AD1-FF8BF6CA65F4}" name="Soutien financier _x000a_(à obtenir / obtenu)" totalsRowFunction="custom" dataDxfId="70" totalsRowDxfId="17">
      <calculatedColumnFormula>O16</calculatedColumnFormula>
      <totalsRowFormula>O104</totalsRowFormula>
    </tableColumn>
    <tableColumn id="22" xr3:uid="{18C8ECFC-F9AF-492D-AD9E-712983665FFF}" name="Coût effectif dépensé à ce jour" totalsRowFunction="custom" dataDxfId="69" totalsRowDxfId="16">
      <calculatedColumnFormula>Tableau132[[#This Row],[Coût total estimé pour 2024]]-Tableau132[[#This Row],[Soutien financier 
(à obtenir / obtenu)]]</calculatedColumnFormula>
      <totalsRowFormula>P104</totalsRow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BB5EB1-87A5-4E33-8145-5EB3A8C44965}" name="Tableau1356" displayName="Tableau1356" ref="A14:P111" totalsRowCount="1" headerRowDxfId="68" dataDxfId="66" headerRowBorderDxfId="67" tableBorderDxfId="65" totalsRowBorderDxfId="64">
  <tableColumns count="16">
    <tableColumn id="3" xr3:uid="{46614B9A-782B-42E1-8D94-AA3C251E7459}" name="Titre de l'action" totalsRowLabel="Total coûts annuels" dataDxfId="63" totalsRowDxfId="15"/>
    <tableColumn id="4" xr3:uid="{A7CA2261-00AC-4915-82F1-25150400A69C}" name="2022" dataDxfId="62" totalsRowDxfId="14"/>
    <tableColumn id="5" xr3:uid="{B23DD2FE-1E78-4A79-BFA5-BD0708F7B5E0}" name="2023" dataDxfId="61" totalsRowDxfId="13"/>
    <tableColumn id="6" xr3:uid="{368C640C-8C70-4168-8C23-DC4201650978}" name="2024" dataDxfId="60" totalsRowDxfId="12"/>
    <tableColumn id="1" xr3:uid="{DD9022C5-6143-4B53-BF4C-C28D94948343}" name="2025" dataDxfId="59" totalsRowDxfId="11"/>
    <tableColumn id="11" xr3:uid="{2FFC2CE1-FBC6-4AB3-9D98-14BD25429ED2}" name="Responsable (et partenaires internes et externes)" dataDxfId="58" totalsRowDxfId="10"/>
    <tableColumn id="14" xr3:uid="{F4FB8C1A-8828-450D-A31F-8C2A3FBDC66C}" name="Résultat &quot;final&quot; attendu au terme du PECC " dataDxfId="57" totalsRowDxfId="9"/>
    <tableColumn id="9" xr3:uid="{D1B4EEEC-4DBA-443C-B2A4-001884A5C6B7}" name="Résultats &quot;intermédiaires&quot; pour la période écoulée" dataDxfId="56" totalsRowDxfId="8"/>
    <tableColumn id="10" xr3:uid="{C6B3AE29-0C05-422E-95F0-BF209BB11C0C}" name="Etat d'avancement (menu déroulant)" dataDxfId="55" totalsRowDxfId="7"/>
    <tableColumn id="12" xr3:uid="{15183194-1E37-4956-84B0-437ABF571B9B}" name="Etat d'avancement : points d’attention, blocages pour la période écoulée, etc." dataDxfId="54" totalsRowDxfId="6"/>
    <tableColumn id="2" xr3:uid="{F853B8B7-3E9D-46F0-B89F-796301795E83}" name="Résultats &quot;intermédiaires&quot; pour la période suivante" dataDxfId="53" totalsRowDxfId="5"/>
    <tableColumn id="21" xr3:uid="{33A268CE-7FE0-4EFD-9553-14CA7D3320CD}" name="Coût total estimé (ou budget) pour 2025 " totalsRowFunction="custom" dataDxfId="52" totalsRowDxfId="4">
      <totalsRowFormula>SUMIF(Tableau132[Coût annuel ou total ?],_Table!B2,Tableau132[Coût total estimé pour 2024])</totalsRowFormula>
    </tableColumn>
    <tableColumn id="7" xr3:uid="{AE96344D-1871-4C05-ADA7-02B23A0135E7}" name="Coût annuel ou total ?" totalsRowLabel="CHF/an" dataDxfId="51" totalsRowDxfId="3"/>
    <tableColumn id="8" xr3:uid="{69DBC60D-6CEC-4506-AD12-3C08FEFFD9A9}" name="Source de soutien financier" dataDxfId="50" totalsRowDxfId="2"/>
    <tableColumn id="13" xr3:uid="{7D7712E4-6277-4726-AB74-C10A21BCE420}" name="Soutien financier _x000a_(à obtenir / obtenu)" totalsRowFunction="custom" dataDxfId="49" totalsRowDxfId="1">
      <totalsRowFormula>O110</totalsRowFormula>
    </tableColumn>
    <tableColumn id="22" xr3:uid="{CB904CF4-10D4-40BF-BBE5-CAB07FF47F13}" name="Coût effectif dépensé à ce jour" totalsRowFunction="custom" dataDxfId="48" totalsRowDxfId="0">
      <calculatedColumnFormula>Tableau1356[[#This Row],[Coût total estimé (ou budget) pour 2025 ]]-Tableau1356[[#This Row],[Soutien financier 
(à obtenir / obtenu)]]</calculatedColumnFormula>
      <totalsRowFormula>P110</totalsRow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amp-rts-ch.cdn.ampproject.org/c/s/amp.rts.ch/info/regions/vaud/13709734-feu-vert-vaudois-aux-subventions-pour-lutter-contre-les-ilots-de-chaleur-en-ville.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amp-rts-ch.cdn.ampproject.org/c/s/amp.rts.ch/info/regions/vaud/13709734-feu-vert-vaudois-aux-subventions-pour-lutter-contre-les-ilots-de-chaleur-en-ville.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amp-rts-ch.cdn.ampproject.org/c/s/amp.rts.ch/info/regions/vaud/13709734-feu-vert-vaudois-aux-subventions-pour-lutter-contre-les-ilots-de-chaleur-en-ville.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9706-C6B6-4E76-A24C-951B1E59B01A}">
  <sheetPr>
    <tabColor theme="4" tint="0.59999389629810485"/>
    <pageSetUpPr fitToPage="1"/>
  </sheetPr>
  <dimension ref="A1:AP114"/>
  <sheetViews>
    <sheetView zoomScaleNormal="100" workbookViewId="0">
      <pane xSplit="1" ySplit="15" topLeftCell="I17" activePane="bottomRight" state="frozen"/>
      <selection pane="topRight" activeCell="B1" sqref="B1"/>
      <selection pane="bottomLeft" activeCell="A16" sqref="A16"/>
      <selection pane="bottomRight" activeCell="E16" sqref="E16"/>
    </sheetView>
  </sheetViews>
  <sheetFormatPr baseColWidth="10" defaultColWidth="9.28515625" defaultRowHeight="15" outlineLevelRow="1"/>
  <cols>
    <col min="1" max="1" width="30.140625" customWidth="1"/>
    <col min="2" max="5" width="4.7109375" customWidth="1"/>
    <col min="6" max="6" width="28.42578125" customWidth="1"/>
    <col min="7" max="7" width="64.28515625" customWidth="1"/>
    <col min="8" max="8" width="48.7109375" customWidth="1"/>
    <col min="9" max="9" width="20.140625" customWidth="1"/>
    <col min="10" max="10" width="27.42578125" customWidth="1"/>
    <col min="11" max="11" width="29.42578125" customWidth="1"/>
    <col min="12" max="12" width="22.140625" bestFit="1" customWidth="1"/>
    <col min="13" max="13" width="16.140625" bestFit="1" customWidth="1"/>
    <col min="14" max="14" width="35" bestFit="1" customWidth="1"/>
    <col min="15" max="15" width="13" bestFit="1" customWidth="1"/>
    <col min="16" max="16" width="22.140625" bestFit="1" customWidth="1"/>
    <col min="17" max="17" width="25.28515625" customWidth="1"/>
    <col min="18" max="18" width="20" style="28" customWidth="1"/>
    <col min="19" max="19" width="20.7109375" style="28" customWidth="1"/>
    <col min="20" max="42" width="9.28515625" style="28"/>
  </cols>
  <sheetData>
    <row r="1" spans="1:42" s="28" customFormat="1" ht="21">
      <c r="A1" s="27" t="s">
        <v>12</v>
      </c>
    </row>
    <row r="2" spans="1:42" s="28" customFormat="1"/>
    <row r="3" spans="1:42" s="28" customFormat="1">
      <c r="A3" s="31" t="s">
        <v>14</v>
      </c>
    </row>
    <row r="4" spans="1:42" s="28" customFormat="1">
      <c r="A4" s="39" t="s">
        <v>112</v>
      </c>
    </row>
    <row r="5" spans="1:42" s="28" customFormat="1">
      <c r="A5" s="40" t="s">
        <v>111</v>
      </c>
    </row>
    <row r="6" spans="1:42" s="28" customFormat="1">
      <c r="A6" s="123" t="s">
        <v>110</v>
      </c>
    </row>
    <row r="7" spans="1:42" s="28" customFormat="1">
      <c r="A7" s="31" t="s">
        <v>47</v>
      </c>
    </row>
    <row r="8" spans="1:42" s="28" customFormat="1">
      <c r="A8" s="31"/>
    </row>
    <row r="9" spans="1:42" s="33" customFormat="1">
      <c r="A9" s="35" t="s">
        <v>83</v>
      </c>
    </row>
    <row r="10" spans="1:42" s="33" customFormat="1" ht="15.75" thickBot="1">
      <c r="A10" s="7" t="s">
        <v>109</v>
      </c>
    </row>
    <row r="11" spans="1:42" s="33" customFormat="1" ht="16.5" thickTop="1" thickBot="1">
      <c r="A11" s="34" t="s">
        <v>274</v>
      </c>
    </row>
    <row r="12" spans="1:42" s="28" customFormat="1" ht="15.75" thickTop="1">
      <c r="L12" s="176" t="s">
        <v>55</v>
      </c>
      <c r="M12" s="176"/>
      <c r="N12" s="176"/>
      <c r="O12" s="176"/>
      <c r="P12" s="176"/>
    </row>
    <row r="13" spans="1:42" s="42" customFormat="1" ht="63">
      <c r="A13" s="43" t="s">
        <v>0</v>
      </c>
      <c r="B13" s="44" t="s">
        <v>7</v>
      </c>
      <c r="C13" s="44" t="s">
        <v>8</v>
      </c>
      <c r="D13" s="44" t="s">
        <v>9</v>
      </c>
      <c r="E13" s="44" t="s">
        <v>114</v>
      </c>
      <c r="F13" s="45" t="s">
        <v>60</v>
      </c>
      <c r="G13" s="46" t="s">
        <v>61</v>
      </c>
      <c r="H13" s="47" t="s">
        <v>80</v>
      </c>
      <c r="I13" s="124" t="s">
        <v>56</v>
      </c>
      <c r="J13" s="47" t="s">
        <v>62</v>
      </c>
      <c r="K13" s="124" t="s">
        <v>79</v>
      </c>
      <c r="L13" s="48" t="s">
        <v>54</v>
      </c>
      <c r="M13" s="48" t="s">
        <v>191</v>
      </c>
      <c r="N13" s="48" t="s">
        <v>279</v>
      </c>
      <c r="O13" s="48" t="s">
        <v>64</v>
      </c>
      <c r="P13" s="49" t="s">
        <v>11</v>
      </c>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1:42" s="107" customFormat="1" ht="135" hidden="1">
      <c r="A14" s="99" t="s">
        <v>101</v>
      </c>
      <c r="B14" s="100"/>
      <c r="C14" s="101"/>
      <c r="D14" s="101"/>
      <c r="E14" s="101"/>
      <c r="F14" s="102" t="s">
        <v>51</v>
      </c>
      <c r="G14" s="103" t="s">
        <v>84</v>
      </c>
      <c r="H14" s="103" t="s">
        <v>81</v>
      </c>
      <c r="I14" s="102" t="s">
        <v>63</v>
      </c>
      <c r="J14" s="102" t="s">
        <v>53</v>
      </c>
      <c r="K14" s="102" t="s">
        <v>85</v>
      </c>
      <c r="L14" s="102"/>
      <c r="M14" s="102"/>
      <c r="N14" s="102"/>
      <c r="O14" s="104">
        <f t="shared" ref="O14" si="0">O15</f>
        <v>0</v>
      </c>
      <c r="P14" s="105"/>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row>
    <row r="15" spans="1:42" ht="15.75">
      <c r="A15" s="50" t="s">
        <v>58</v>
      </c>
      <c r="B15" s="51"/>
      <c r="C15" s="52"/>
      <c r="D15" s="52"/>
      <c r="E15" s="52"/>
      <c r="F15" s="53"/>
      <c r="G15" s="53"/>
      <c r="H15" s="54"/>
      <c r="I15" s="55"/>
      <c r="J15" s="55"/>
      <c r="K15" s="55"/>
      <c r="L15" s="55"/>
      <c r="M15" s="55"/>
      <c r="N15" s="55"/>
      <c r="O15" s="56"/>
      <c r="P15" s="57"/>
      <c r="Q15" s="28"/>
      <c r="AP15"/>
    </row>
    <row r="16" spans="1:42" s="6" customFormat="1" ht="45">
      <c r="A16" s="133" t="s">
        <v>116</v>
      </c>
      <c r="B16" s="81" t="s">
        <v>13</v>
      </c>
      <c r="C16" s="101"/>
      <c r="D16" s="101"/>
      <c r="E16" s="101"/>
      <c r="F16" s="77" t="s">
        <v>271</v>
      </c>
      <c r="G16" s="74" t="s">
        <v>124</v>
      </c>
      <c r="H16" s="74" t="s">
        <v>118</v>
      </c>
      <c r="I16" s="75" t="s">
        <v>4</v>
      </c>
      <c r="J16" s="75"/>
      <c r="K16" s="74" t="s">
        <v>136</v>
      </c>
      <c r="L16" s="75">
        <v>1200</v>
      </c>
      <c r="M16" s="139" t="s">
        <v>192</v>
      </c>
      <c r="N16" s="139"/>
      <c r="O16" s="79"/>
      <c r="P16" s="80">
        <f>Tableau13[[#This Row],[Coût estimé ]]-Tableau13[[#This Row],[Soutien financier 
(à obtenir / obtenu)]]</f>
        <v>1200</v>
      </c>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row>
    <row r="17" spans="1:41" s="6" customFormat="1" ht="255">
      <c r="A17" s="133" t="s">
        <v>57</v>
      </c>
      <c r="B17" s="81" t="s">
        <v>13</v>
      </c>
      <c r="C17" s="81" t="s">
        <v>13</v>
      </c>
      <c r="D17" s="81" t="s">
        <v>13</v>
      </c>
      <c r="E17" s="81" t="s">
        <v>13</v>
      </c>
      <c r="F17" s="77" t="s">
        <v>115</v>
      </c>
      <c r="G17" s="77" t="s">
        <v>82</v>
      </c>
      <c r="H17" s="77" t="s">
        <v>121</v>
      </c>
      <c r="I17" s="75" t="s">
        <v>5</v>
      </c>
      <c r="J17" s="78" t="s">
        <v>139</v>
      </c>
      <c r="K17" s="125" t="s">
        <v>232</v>
      </c>
      <c r="L17" s="75">
        <v>8000</v>
      </c>
      <c r="M17" s="139" t="s">
        <v>193</v>
      </c>
      <c r="N17" s="149" t="s">
        <v>278</v>
      </c>
      <c r="O17" s="75"/>
      <c r="P17" s="80">
        <v>8000</v>
      </c>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row>
    <row r="18" spans="1:41" s="6" customFormat="1" ht="105">
      <c r="A18" s="133" t="s">
        <v>117</v>
      </c>
      <c r="B18" s="81" t="s">
        <v>13</v>
      </c>
      <c r="C18" s="81" t="s">
        <v>13</v>
      </c>
      <c r="D18" s="81" t="s">
        <v>13</v>
      </c>
      <c r="E18" s="81" t="s">
        <v>13</v>
      </c>
      <c r="F18" s="77" t="s">
        <v>125</v>
      </c>
      <c r="G18" s="77" t="s">
        <v>273</v>
      </c>
      <c r="H18" s="74" t="s">
        <v>233</v>
      </c>
      <c r="I18" s="74" t="s">
        <v>233</v>
      </c>
      <c r="J18" s="75"/>
      <c r="K18" s="74" t="s">
        <v>233</v>
      </c>
      <c r="L18" s="137"/>
      <c r="M18" s="137"/>
      <c r="N18" s="150" t="s">
        <v>280</v>
      </c>
      <c r="O18" s="137"/>
      <c r="P18" s="138"/>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row>
    <row r="19" spans="1:41" s="6" customFormat="1" ht="30" outlineLevel="1">
      <c r="A19" s="58" t="s">
        <v>117</v>
      </c>
      <c r="B19" s="81" t="s">
        <v>13</v>
      </c>
      <c r="C19" s="81" t="s">
        <v>13</v>
      </c>
      <c r="D19" s="81" t="s">
        <v>13</v>
      </c>
      <c r="E19" s="81" t="s">
        <v>13</v>
      </c>
      <c r="F19" s="77"/>
      <c r="G19" s="74" t="s">
        <v>140</v>
      </c>
      <c r="H19" s="130"/>
      <c r="I19" s="75" t="s">
        <v>2</v>
      </c>
      <c r="J19" s="75"/>
      <c r="K19" s="74"/>
      <c r="L19" s="128"/>
      <c r="M19" s="139"/>
      <c r="N19" s="139"/>
      <c r="O19" s="128"/>
      <c r="P19" s="129">
        <f>Tableau13[[#This Row],[Coût estimé ]]-Tableau13[[#This Row],[Soutien financier 
(à obtenir / obtenu)]]</f>
        <v>0</v>
      </c>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row>
    <row r="20" spans="1:41" s="6" customFormat="1" ht="60" outlineLevel="1">
      <c r="A20" s="58" t="s">
        <v>117</v>
      </c>
      <c r="B20" s="81" t="s">
        <v>13</v>
      </c>
      <c r="C20" s="81" t="s">
        <v>13</v>
      </c>
      <c r="D20" s="81" t="s">
        <v>13</v>
      </c>
      <c r="E20" s="81" t="s">
        <v>13</v>
      </c>
      <c r="F20" s="77"/>
      <c r="G20" s="74" t="s">
        <v>141</v>
      </c>
      <c r="H20" s="74" t="s">
        <v>213</v>
      </c>
      <c r="I20" s="75" t="s">
        <v>1</v>
      </c>
      <c r="J20" s="75"/>
      <c r="K20" s="77" t="s">
        <v>214</v>
      </c>
      <c r="L20" s="128">
        <v>75000</v>
      </c>
      <c r="M20" s="139" t="s">
        <v>193</v>
      </c>
      <c r="N20" s="139"/>
      <c r="O20" s="128"/>
      <c r="P20" s="129">
        <f>Tableau13[[#This Row],[Coût estimé ]]-Tableau13[[#This Row],[Soutien financier 
(à obtenir / obtenu)]]</f>
        <v>75000</v>
      </c>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row>
    <row r="21" spans="1:41" s="6" customFormat="1" ht="30" outlineLevel="1">
      <c r="A21" s="58" t="s">
        <v>117</v>
      </c>
      <c r="B21" s="81" t="s">
        <v>13</v>
      </c>
      <c r="C21" s="81" t="s">
        <v>13</v>
      </c>
      <c r="D21" s="81" t="s">
        <v>13</v>
      </c>
      <c r="E21" s="81" t="s">
        <v>13</v>
      </c>
      <c r="F21" s="77"/>
      <c r="G21" s="74" t="s">
        <v>142</v>
      </c>
      <c r="H21" s="130"/>
      <c r="I21" s="75" t="s">
        <v>2</v>
      </c>
      <c r="J21" s="75"/>
      <c r="K21" s="77" t="s">
        <v>215</v>
      </c>
      <c r="L21" s="128">
        <v>1500</v>
      </c>
      <c r="M21" s="139" t="s">
        <v>192</v>
      </c>
      <c r="N21" s="139"/>
      <c r="O21" s="128"/>
      <c r="P21" s="129">
        <f>Tableau13[[#This Row],[Coût estimé ]]-Tableau13[[#This Row],[Soutien financier 
(à obtenir / obtenu)]]</f>
        <v>1500</v>
      </c>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row>
    <row r="22" spans="1:41" s="6" customFormat="1" ht="45" outlineLevel="1">
      <c r="A22" s="58" t="s">
        <v>117</v>
      </c>
      <c r="B22" s="81" t="s">
        <v>13</v>
      </c>
      <c r="C22" s="81" t="s">
        <v>13</v>
      </c>
      <c r="D22" s="81" t="s">
        <v>13</v>
      </c>
      <c r="E22" s="81" t="s">
        <v>13</v>
      </c>
      <c r="F22" s="77"/>
      <c r="G22" s="74" t="s">
        <v>143</v>
      </c>
      <c r="H22" s="130"/>
      <c r="I22" s="75" t="s">
        <v>2</v>
      </c>
      <c r="J22" s="75"/>
      <c r="K22" s="74" t="s">
        <v>216</v>
      </c>
      <c r="L22" s="128">
        <v>1500</v>
      </c>
      <c r="M22" s="139" t="s">
        <v>192</v>
      </c>
      <c r="N22" s="139"/>
      <c r="O22" s="128"/>
      <c r="P22" s="129">
        <f>Tableau13[[#This Row],[Coût estimé ]]-Tableau13[[#This Row],[Soutien financier 
(à obtenir / obtenu)]]</f>
        <v>1500</v>
      </c>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row>
    <row r="23" spans="1:41" s="6" customFormat="1" ht="30" outlineLevel="1">
      <c r="A23" s="58" t="s">
        <v>117</v>
      </c>
      <c r="B23" s="81" t="s">
        <v>13</v>
      </c>
      <c r="C23" s="81" t="s">
        <v>13</v>
      </c>
      <c r="D23" s="81" t="s">
        <v>13</v>
      </c>
      <c r="E23" s="81" t="s">
        <v>13</v>
      </c>
      <c r="F23" s="77"/>
      <c r="G23" s="74" t="s">
        <v>144</v>
      </c>
      <c r="H23" s="130"/>
      <c r="I23" s="75" t="s">
        <v>2</v>
      </c>
      <c r="J23" s="75"/>
      <c r="K23" s="74"/>
      <c r="L23" s="128"/>
      <c r="M23" s="139"/>
      <c r="N23" s="139"/>
      <c r="O23" s="128"/>
      <c r="P23" s="129">
        <f>Tableau13[[#This Row],[Coût estimé ]]-Tableau13[[#This Row],[Soutien financier 
(à obtenir / obtenu)]]</f>
        <v>0</v>
      </c>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row>
    <row r="24" spans="1:41" s="6" customFormat="1" ht="45" outlineLevel="1">
      <c r="A24" s="58" t="s">
        <v>117</v>
      </c>
      <c r="B24" s="81" t="s">
        <v>13</v>
      </c>
      <c r="C24" s="81" t="s">
        <v>13</v>
      </c>
      <c r="D24" s="81" t="s">
        <v>13</v>
      </c>
      <c r="E24" s="81" t="s">
        <v>13</v>
      </c>
      <c r="F24" s="77"/>
      <c r="G24" s="74" t="s">
        <v>272</v>
      </c>
      <c r="H24" s="74" t="s">
        <v>217</v>
      </c>
      <c r="I24" s="75" t="s">
        <v>138</v>
      </c>
      <c r="J24" s="75"/>
      <c r="K24" s="74" t="s">
        <v>218</v>
      </c>
      <c r="L24" s="128">
        <v>6200</v>
      </c>
      <c r="M24" s="139" t="s">
        <v>192</v>
      </c>
      <c r="N24" s="139"/>
      <c r="O24" s="128"/>
      <c r="P24" s="129">
        <f>Tableau13[[#This Row],[Coût estimé ]]-Tableau13[[#This Row],[Soutien financier 
(à obtenir / obtenu)]]</f>
        <v>6200</v>
      </c>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row>
    <row r="25" spans="1:41" s="6" customFormat="1" ht="60">
      <c r="A25" s="133" t="s">
        <v>119</v>
      </c>
      <c r="B25" s="81" t="s">
        <v>13</v>
      </c>
      <c r="C25" s="81" t="s">
        <v>13</v>
      </c>
      <c r="D25" s="81" t="s">
        <v>13</v>
      </c>
      <c r="E25" s="81" t="s">
        <v>13</v>
      </c>
      <c r="F25" s="77" t="s">
        <v>125</v>
      </c>
      <c r="G25" s="77" t="s">
        <v>123</v>
      </c>
      <c r="H25" s="74" t="s">
        <v>234</v>
      </c>
      <c r="I25" s="74" t="s">
        <v>234</v>
      </c>
      <c r="J25" s="75"/>
      <c r="K25" s="74" t="s">
        <v>234</v>
      </c>
      <c r="L25" s="137"/>
      <c r="M25" s="137"/>
      <c r="N25" s="137"/>
      <c r="O25" s="137"/>
      <c r="P25" s="138"/>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row>
    <row r="26" spans="1:41" s="6" customFormat="1" ht="30" outlineLevel="1">
      <c r="A26" s="58" t="s">
        <v>119</v>
      </c>
      <c r="B26" s="81" t="s">
        <v>13</v>
      </c>
      <c r="C26" s="81" t="s">
        <v>13</v>
      </c>
      <c r="D26" s="81" t="s">
        <v>13</v>
      </c>
      <c r="E26" s="81" t="s">
        <v>13</v>
      </c>
      <c r="F26" s="77"/>
      <c r="G26" s="77" t="s">
        <v>145</v>
      </c>
      <c r="H26" s="130"/>
      <c r="I26" s="75" t="s">
        <v>2</v>
      </c>
      <c r="J26" s="75"/>
      <c r="K26" s="131"/>
      <c r="L26" s="128"/>
      <c r="M26" s="139"/>
      <c r="N26" s="139"/>
      <c r="O26" s="128"/>
      <c r="P26" s="129">
        <f>Tableau13[[#This Row],[Coût estimé ]]-Tableau13[[#This Row],[Soutien financier 
(à obtenir / obtenu)]]</f>
        <v>0</v>
      </c>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row>
    <row r="27" spans="1:41" s="6" customFormat="1" ht="30" outlineLevel="1">
      <c r="A27" s="58" t="s">
        <v>119</v>
      </c>
      <c r="B27" s="81" t="s">
        <v>13</v>
      </c>
      <c r="C27" s="81" t="s">
        <v>13</v>
      </c>
      <c r="D27" s="81" t="s">
        <v>13</v>
      </c>
      <c r="E27" s="81" t="s">
        <v>13</v>
      </c>
      <c r="F27" s="77"/>
      <c r="G27" s="74" t="s">
        <v>146</v>
      </c>
      <c r="H27" s="130"/>
      <c r="I27" s="75" t="s">
        <v>2</v>
      </c>
      <c r="J27" s="75"/>
      <c r="K27" s="131"/>
      <c r="L27" s="128"/>
      <c r="M27" s="139"/>
      <c r="N27" s="139"/>
      <c r="O27" s="128"/>
      <c r="P27" s="129">
        <f>Tableau13[[#This Row],[Coût estimé ]]-Tableau13[[#This Row],[Soutien financier 
(à obtenir / obtenu)]]</f>
        <v>0</v>
      </c>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row>
    <row r="28" spans="1:41" s="6" customFormat="1" ht="90" outlineLevel="1">
      <c r="A28" s="58" t="s">
        <v>119</v>
      </c>
      <c r="B28" s="81" t="s">
        <v>13</v>
      </c>
      <c r="C28" s="81" t="s">
        <v>13</v>
      </c>
      <c r="D28" s="81" t="s">
        <v>13</v>
      </c>
      <c r="E28" s="81" t="s">
        <v>13</v>
      </c>
      <c r="F28" s="77"/>
      <c r="G28" s="74" t="s">
        <v>147</v>
      </c>
      <c r="H28" s="74" t="s">
        <v>235</v>
      </c>
      <c r="I28" s="75" t="s">
        <v>1</v>
      </c>
      <c r="J28" s="75"/>
      <c r="K28" s="127" t="s">
        <v>236</v>
      </c>
      <c r="L28" s="75">
        <v>75000</v>
      </c>
      <c r="M28" s="139" t="s">
        <v>193</v>
      </c>
      <c r="N28" s="139"/>
      <c r="O28" s="128"/>
      <c r="P28" s="129">
        <f>Tableau13[[#This Row],[Coût estimé ]]-Tableau13[[#This Row],[Soutien financier 
(à obtenir / obtenu)]]</f>
        <v>75000</v>
      </c>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row>
    <row r="29" spans="1:41" s="6" customFormat="1" ht="135">
      <c r="A29" s="133" t="s">
        <v>120</v>
      </c>
      <c r="B29" s="81" t="s">
        <v>13</v>
      </c>
      <c r="C29" s="81" t="s">
        <v>13</v>
      </c>
      <c r="D29" s="81" t="s">
        <v>13</v>
      </c>
      <c r="E29" s="81" t="s">
        <v>13</v>
      </c>
      <c r="F29" s="77" t="s">
        <v>132</v>
      </c>
      <c r="G29" s="77" t="s">
        <v>196</v>
      </c>
      <c r="H29" s="74" t="s">
        <v>237</v>
      </c>
      <c r="I29" s="74" t="s">
        <v>237</v>
      </c>
      <c r="J29" s="78"/>
      <c r="K29" s="74" t="s">
        <v>237</v>
      </c>
      <c r="L29" s="137"/>
      <c r="M29" s="137"/>
      <c r="N29" s="150" t="s">
        <v>281</v>
      </c>
      <c r="O29" s="137"/>
      <c r="P29" s="138"/>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row>
    <row r="30" spans="1:41" s="6" customFormat="1" ht="45" outlineLevel="1">
      <c r="A30" s="58" t="s">
        <v>120</v>
      </c>
      <c r="B30" s="81" t="s">
        <v>13</v>
      </c>
      <c r="C30" s="81" t="s">
        <v>13</v>
      </c>
      <c r="D30" s="81" t="s">
        <v>13</v>
      </c>
      <c r="E30" s="81" t="s">
        <v>13</v>
      </c>
      <c r="F30" s="77"/>
      <c r="G30" s="74" t="s">
        <v>197</v>
      </c>
      <c r="H30" s="74"/>
      <c r="I30" s="75" t="s">
        <v>2</v>
      </c>
      <c r="J30" s="75"/>
      <c r="K30" s="74"/>
      <c r="L30" s="75"/>
      <c r="M30" s="139"/>
      <c r="N30" s="139"/>
      <c r="O30" s="75"/>
      <c r="P30" s="146">
        <f>Tableau13[[#This Row],[Coût estimé ]]-Tableau13[[#This Row],[Soutien financier 
(à obtenir / obtenu)]]</f>
        <v>0</v>
      </c>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row>
    <row r="31" spans="1:41" s="6" customFormat="1" ht="45" outlineLevel="1">
      <c r="A31" s="58" t="s">
        <v>120</v>
      </c>
      <c r="B31" s="81" t="s">
        <v>13</v>
      </c>
      <c r="C31" s="81" t="s">
        <v>13</v>
      </c>
      <c r="D31" s="81" t="s">
        <v>13</v>
      </c>
      <c r="E31" s="81" t="s">
        <v>13</v>
      </c>
      <c r="F31" s="77"/>
      <c r="G31" s="74" t="s">
        <v>198</v>
      </c>
      <c r="H31" s="74" t="s">
        <v>219</v>
      </c>
      <c r="I31" s="75" t="s">
        <v>5</v>
      </c>
      <c r="J31" s="75"/>
      <c r="K31" s="74"/>
      <c r="L31" s="75">
        <v>63000</v>
      </c>
      <c r="M31" s="139" t="s">
        <v>192</v>
      </c>
      <c r="N31" s="139"/>
      <c r="O31" s="75"/>
      <c r="P31" s="146">
        <f>Tableau13[[#This Row],[Coût estimé ]]-Tableau13[[#This Row],[Soutien financier 
(à obtenir / obtenu)]]</f>
        <v>63000</v>
      </c>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row>
    <row r="32" spans="1:41" s="6" customFormat="1" ht="45" outlineLevel="1">
      <c r="A32" s="58" t="s">
        <v>120</v>
      </c>
      <c r="B32" s="81" t="s">
        <v>13</v>
      </c>
      <c r="C32" s="81" t="s">
        <v>13</v>
      </c>
      <c r="D32" s="81" t="s">
        <v>13</v>
      </c>
      <c r="E32" s="81" t="s">
        <v>13</v>
      </c>
      <c r="F32" s="77"/>
      <c r="G32" s="74" t="s">
        <v>199</v>
      </c>
      <c r="H32" s="74" t="s">
        <v>262</v>
      </c>
      <c r="I32" s="75" t="s">
        <v>5</v>
      </c>
      <c r="J32" s="75"/>
      <c r="K32" s="74"/>
      <c r="L32" s="75"/>
      <c r="M32" s="139"/>
      <c r="N32" s="139"/>
      <c r="O32" s="75"/>
      <c r="P32" s="146">
        <f>Tableau13[[#This Row],[Coût estimé ]]-Tableau13[[#This Row],[Soutien financier 
(à obtenir / obtenu)]]</f>
        <v>0</v>
      </c>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row>
    <row r="33" spans="1:42" s="6" customFormat="1" ht="45" outlineLevel="1">
      <c r="A33" s="58" t="s">
        <v>120</v>
      </c>
      <c r="B33" s="81" t="s">
        <v>13</v>
      </c>
      <c r="C33" s="81" t="s">
        <v>13</v>
      </c>
      <c r="D33" s="81" t="s">
        <v>13</v>
      </c>
      <c r="E33" s="81" t="s">
        <v>13</v>
      </c>
      <c r="F33" s="77"/>
      <c r="G33" s="74" t="s">
        <v>200</v>
      </c>
      <c r="H33" s="74"/>
      <c r="I33" s="75" t="s">
        <v>2</v>
      </c>
      <c r="J33" s="75"/>
      <c r="K33" s="74"/>
      <c r="L33" s="75"/>
      <c r="M33" s="139"/>
      <c r="N33" s="139"/>
      <c r="O33" s="75"/>
      <c r="P33" s="146">
        <f>Tableau13[[#This Row],[Coût estimé ]]-Tableau13[[#This Row],[Soutien financier 
(à obtenir / obtenu)]]</f>
        <v>0</v>
      </c>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row>
    <row r="34" spans="1:42" s="6" customFormat="1" ht="45" outlineLevel="1">
      <c r="A34" s="58" t="s">
        <v>120</v>
      </c>
      <c r="B34" s="81" t="s">
        <v>13</v>
      </c>
      <c r="C34" s="81" t="s">
        <v>13</v>
      </c>
      <c r="D34" s="81" t="s">
        <v>13</v>
      </c>
      <c r="E34" s="81" t="s">
        <v>13</v>
      </c>
      <c r="F34" s="77"/>
      <c r="G34" s="74" t="s">
        <v>201</v>
      </c>
      <c r="H34" s="75" t="s">
        <v>220</v>
      </c>
      <c r="I34" s="75" t="s">
        <v>1</v>
      </c>
      <c r="J34" s="74"/>
      <c r="K34" s="74" t="s">
        <v>221</v>
      </c>
      <c r="L34" s="75">
        <v>20000</v>
      </c>
      <c r="M34" s="139" t="s">
        <v>193</v>
      </c>
      <c r="N34" s="139"/>
      <c r="O34" s="75"/>
      <c r="P34" s="146">
        <f>Tableau13[[#This Row],[Coût estimé ]]-Tableau13[[#This Row],[Soutien financier 
(à obtenir / obtenu)]]</f>
        <v>20000</v>
      </c>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row>
    <row r="35" spans="1:42" s="6" customFormat="1" ht="45" outlineLevel="1">
      <c r="A35" s="58" t="s">
        <v>120</v>
      </c>
      <c r="B35" s="81" t="s">
        <v>13</v>
      </c>
      <c r="C35" s="81" t="s">
        <v>13</v>
      </c>
      <c r="D35" s="81" t="s">
        <v>13</v>
      </c>
      <c r="E35" s="81" t="s">
        <v>13</v>
      </c>
      <c r="F35" s="77"/>
      <c r="G35" s="74" t="s">
        <v>202</v>
      </c>
      <c r="H35" s="74"/>
      <c r="I35" s="75" t="s">
        <v>2</v>
      </c>
      <c r="J35" s="75"/>
      <c r="K35" s="74"/>
      <c r="L35" s="75"/>
      <c r="M35" s="139"/>
      <c r="N35" s="139"/>
      <c r="O35" s="75"/>
      <c r="P35" s="146">
        <f>Tableau13[[#This Row],[Coût estimé ]]-Tableau13[[#This Row],[Soutien financier 
(à obtenir / obtenu)]]</f>
        <v>0</v>
      </c>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row>
    <row r="36" spans="1:42" s="6" customFormat="1" ht="45" outlineLevel="1">
      <c r="A36" s="58" t="s">
        <v>120</v>
      </c>
      <c r="B36" s="81" t="s">
        <v>13</v>
      </c>
      <c r="C36" s="81" t="s">
        <v>13</v>
      </c>
      <c r="D36" s="81" t="s">
        <v>13</v>
      </c>
      <c r="E36" s="81" t="s">
        <v>13</v>
      </c>
      <c r="F36" s="77"/>
      <c r="G36" s="74" t="s">
        <v>203</v>
      </c>
      <c r="H36" s="74"/>
      <c r="I36" s="75" t="s">
        <v>2</v>
      </c>
      <c r="J36" s="75"/>
      <c r="K36" s="74"/>
      <c r="L36" s="75"/>
      <c r="M36" s="139"/>
      <c r="N36" s="139"/>
      <c r="O36" s="75"/>
      <c r="P36" s="146">
        <f>Tableau13[[#This Row],[Coût estimé ]]-Tableau13[[#This Row],[Soutien financier 
(à obtenir / obtenu)]]</f>
        <v>0</v>
      </c>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row>
    <row r="37" spans="1:42" s="6" customFormat="1" ht="45" outlineLevel="1">
      <c r="A37" s="58" t="s">
        <v>120</v>
      </c>
      <c r="B37" s="81" t="s">
        <v>13</v>
      </c>
      <c r="C37" s="81" t="s">
        <v>13</v>
      </c>
      <c r="D37" s="81" t="s">
        <v>13</v>
      </c>
      <c r="E37" s="81" t="s">
        <v>13</v>
      </c>
      <c r="F37" s="77"/>
      <c r="G37" s="74" t="s">
        <v>204</v>
      </c>
      <c r="H37" s="74"/>
      <c r="I37" s="75" t="s">
        <v>2</v>
      </c>
      <c r="J37" s="75"/>
      <c r="K37" s="74"/>
      <c r="L37" s="75"/>
      <c r="M37" s="139"/>
      <c r="N37" s="139"/>
      <c r="O37" s="75"/>
      <c r="P37" s="146">
        <f>Tableau13[[#This Row],[Coût estimé ]]-Tableau13[[#This Row],[Soutien financier 
(à obtenir / obtenu)]]</f>
        <v>0</v>
      </c>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row>
    <row r="38" spans="1:42" ht="15.75">
      <c r="A38" s="59" t="s">
        <v>52</v>
      </c>
      <c r="B38" s="60"/>
      <c r="C38" s="61"/>
      <c r="D38" s="61"/>
      <c r="E38" s="61"/>
      <c r="F38" s="62"/>
      <c r="G38" s="62"/>
      <c r="H38" s="63"/>
      <c r="I38" s="64"/>
      <c r="J38" s="64"/>
      <c r="K38" s="64"/>
      <c r="L38" s="64"/>
      <c r="M38" s="64"/>
      <c r="N38" s="64"/>
      <c r="O38" s="65"/>
      <c r="P38" s="66"/>
      <c r="Q38" s="28"/>
      <c r="AP38"/>
    </row>
    <row r="39" spans="1:42" ht="360">
      <c r="A39" s="134" t="s">
        <v>122</v>
      </c>
      <c r="B39" s="81" t="s">
        <v>13</v>
      </c>
      <c r="C39" s="81" t="s">
        <v>13</v>
      </c>
      <c r="D39" s="81" t="s">
        <v>13</v>
      </c>
      <c r="E39" s="81" t="s">
        <v>13</v>
      </c>
      <c r="F39" s="77" t="s">
        <v>128</v>
      </c>
      <c r="G39" s="77" t="s">
        <v>133</v>
      </c>
      <c r="H39" s="74" t="s">
        <v>238</v>
      </c>
      <c r="I39" s="74" t="s">
        <v>238</v>
      </c>
      <c r="J39" s="77"/>
      <c r="K39" s="74" t="s">
        <v>238</v>
      </c>
      <c r="L39" s="140"/>
      <c r="M39" s="140"/>
      <c r="N39" s="151" t="s">
        <v>282</v>
      </c>
      <c r="O39" s="141"/>
      <c r="P39" s="138"/>
      <c r="Q39" s="28"/>
      <c r="AP39"/>
    </row>
    <row r="40" spans="1:42" ht="60" outlineLevel="1">
      <c r="A40" s="67" t="s">
        <v>122</v>
      </c>
      <c r="B40" s="81" t="s">
        <v>13</v>
      </c>
      <c r="C40" s="81" t="s">
        <v>13</v>
      </c>
      <c r="D40" s="81" t="s">
        <v>13</v>
      </c>
      <c r="E40" s="81" t="s">
        <v>13</v>
      </c>
      <c r="F40" s="77"/>
      <c r="G40" s="77" t="s">
        <v>148</v>
      </c>
      <c r="H40" s="130"/>
      <c r="I40" s="74" t="s">
        <v>2</v>
      </c>
      <c r="J40" s="74"/>
      <c r="K40" s="74"/>
      <c r="L40" s="128"/>
      <c r="M40" s="139"/>
      <c r="N40" s="139"/>
      <c r="O40" s="128"/>
      <c r="P40" s="129">
        <f>Tableau13[[#This Row],[Coût estimé ]]-Tableau13[[#This Row],[Soutien financier 
(à obtenir / obtenu)]]</f>
        <v>0</v>
      </c>
      <c r="Q40" s="28"/>
      <c r="AP40"/>
    </row>
    <row r="41" spans="1:42" ht="60" outlineLevel="1">
      <c r="A41" s="67" t="s">
        <v>122</v>
      </c>
      <c r="B41" s="81" t="s">
        <v>13</v>
      </c>
      <c r="C41" s="81" t="s">
        <v>13</v>
      </c>
      <c r="D41" s="81" t="s">
        <v>13</v>
      </c>
      <c r="E41" s="81" t="s">
        <v>13</v>
      </c>
      <c r="F41" s="77"/>
      <c r="G41" s="74" t="s">
        <v>149</v>
      </c>
      <c r="H41" s="130"/>
      <c r="I41" s="74" t="s">
        <v>2</v>
      </c>
      <c r="J41" s="74"/>
      <c r="K41" s="74"/>
      <c r="L41" s="128">
        <v>5000</v>
      </c>
      <c r="M41" s="139" t="s">
        <v>192</v>
      </c>
      <c r="N41" s="139"/>
      <c r="O41" s="128"/>
      <c r="P41" s="129">
        <f>Tableau13[[#This Row],[Coût estimé ]]-Tableau13[[#This Row],[Soutien financier 
(à obtenir / obtenu)]]</f>
        <v>5000</v>
      </c>
      <c r="Q41" s="28"/>
      <c r="AP41"/>
    </row>
    <row r="42" spans="1:42" ht="60" outlineLevel="1">
      <c r="A42" s="67" t="s">
        <v>122</v>
      </c>
      <c r="B42" s="81" t="s">
        <v>13</v>
      </c>
      <c r="C42" s="81" t="s">
        <v>13</v>
      </c>
      <c r="D42" s="81" t="s">
        <v>13</v>
      </c>
      <c r="E42" s="81" t="s">
        <v>13</v>
      </c>
      <c r="F42" s="77"/>
      <c r="G42" s="74" t="s">
        <v>150</v>
      </c>
      <c r="H42" s="130"/>
      <c r="I42" s="74" t="s">
        <v>2</v>
      </c>
      <c r="J42" s="74"/>
      <c r="K42" s="74"/>
      <c r="L42" s="128"/>
      <c r="M42" s="139"/>
      <c r="N42" s="139"/>
      <c r="O42" s="128"/>
      <c r="P42" s="129">
        <f>Tableau13[[#This Row],[Coût estimé ]]-Tableau13[[#This Row],[Soutien financier 
(à obtenir / obtenu)]]</f>
        <v>0</v>
      </c>
      <c r="Q42" s="28"/>
      <c r="AP42"/>
    </row>
    <row r="43" spans="1:42" ht="60" outlineLevel="1">
      <c r="A43" s="67" t="s">
        <v>122</v>
      </c>
      <c r="B43" s="81" t="s">
        <v>13</v>
      </c>
      <c r="C43" s="81" t="s">
        <v>13</v>
      </c>
      <c r="D43" s="81" t="s">
        <v>13</v>
      </c>
      <c r="E43" s="81" t="s">
        <v>13</v>
      </c>
      <c r="F43" s="77"/>
      <c r="G43" s="74" t="s">
        <v>240</v>
      </c>
      <c r="H43" s="74" t="s">
        <v>239</v>
      </c>
      <c r="I43" s="74" t="s">
        <v>1</v>
      </c>
      <c r="J43" s="74"/>
      <c r="K43" s="74" t="s">
        <v>241</v>
      </c>
      <c r="L43" s="128">
        <v>470000</v>
      </c>
      <c r="M43" s="139" t="s">
        <v>193</v>
      </c>
      <c r="N43" s="139"/>
      <c r="O43" s="128"/>
      <c r="P43" s="129">
        <f>Tableau13[[#This Row],[Coût estimé ]]-Tableau13[[#This Row],[Soutien financier 
(à obtenir / obtenu)]]</f>
        <v>470000</v>
      </c>
      <c r="Q43" s="28"/>
      <c r="AP43"/>
    </row>
    <row r="44" spans="1:42" ht="60" outlineLevel="1">
      <c r="A44" s="67" t="s">
        <v>122</v>
      </c>
      <c r="B44" s="81" t="s">
        <v>13</v>
      </c>
      <c r="C44" s="81" t="s">
        <v>13</v>
      </c>
      <c r="D44" s="81" t="s">
        <v>13</v>
      </c>
      <c r="E44" s="81" t="s">
        <v>13</v>
      </c>
      <c r="F44" s="77"/>
      <c r="G44" s="74" t="s">
        <v>151</v>
      </c>
      <c r="H44" s="130"/>
      <c r="I44" s="74" t="s">
        <v>2</v>
      </c>
      <c r="J44" s="74"/>
      <c r="K44" s="74"/>
      <c r="L44" s="128">
        <v>600000</v>
      </c>
      <c r="M44" s="139" t="s">
        <v>193</v>
      </c>
      <c r="N44" s="139"/>
      <c r="O44" s="128"/>
      <c r="P44" s="129">
        <f>Tableau13[[#This Row],[Coût estimé ]]-Tableau13[[#This Row],[Soutien financier 
(à obtenir / obtenu)]]</f>
        <v>600000</v>
      </c>
      <c r="Q44" s="28"/>
      <c r="AP44"/>
    </row>
    <row r="45" spans="1:42" ht="60" outlineLevel="1">
      <c r="A45" s="67" t="s">
        <v>122</v>
      </c>
      <c r="B45" s="81" t="s">
        <v>13</v>
      </c>
      <c r="C45" s="81" t="s">
        <v>13</v>
      </c>
      <c r="D45" s="81" t="s">
        <v>13</v>
      </c>
      <c r="E45" s="81" t="s">
        <v>13</v>
      </c>
      <c r="F45" s="77"/>
      <c r="G45" s="74" t="s">
        <v>152</v>
      </c>
      <c r="H45" s="74" t="s">
        <v>222</v>
      </c>
      <c r="I45" s="74" t="s">
        <v>4</v>
      </c>
      <c r="J45" s="74"/>
      <c r="K45" s="74" t="s">
        <v>242</v>
      </c>
      <c r="L45" s="128"/>
      <c r="M45" s="139"/>
      <c r="N45" s="139"/>
      <c r="O45" s="128"/>
      <c r="P45" s="129">
        <f>Tableau13[[#This Row],[Coût estimé ]]-Tableau13[[#This Row],[Soutien financier 
(à obtenir / obtenu)]]</f>
        <v>0</v>
      </c>
      <c r="Q45" s="28"/>
      <c r="AP45"/>
    </row>
    <row r="46" spans="1:42" ht="131.25">
      <c r="A46" s="134" t="s">
        <v>126</v>
      </c>
      <c r="B46" s="81" t="s">
        <v>13</v>
      </c>
      <c r="C46" s="81" t="s">
        <v>13</v>
      </c>
      <c r="D46" s="81" t="s">
        <v>13</v>
      </c>
      <c r="E46" s="81" t="s">
        <v>13</v>
      </c>
      <c r="F46" s="126" t="s">
        <v>127</v>
      </c>
      <c r="G46" s="89" t="s">
        <v>275</v>
      </c>
      <c r="H46" s="74" t="s">
        <v>243</v>
      </c>
      <c r="I46" s="74" t="s">
        <v>243</v>
      </c>
      <c r="J46" s="77"/>
      <c r="K46" s="74" t="s">
        <v>243</v>
      </c>
      <c r="L46" s="140"/>
      <c r="M46" s="140"/>
      <c r="N46" s="151" t="s">
        <v>283</v>
      </c>
      <c r="O46" s="141"/>
      <c r="P46" s="138"/>
      <c r="Q46" s="28"/>
      <c r="AP46"/>
    </row>
    <row r="47" spans="1:42" ht="30" outlineLevel="1">
      <c r="A47" s="67" t="s">
        <v>126</v>
      </c>
      <c r="B47" s="81" t="s">
        <v>13</v>
      </c>
      <c r="C47" s="81" t="s">
        <v>13</v>
      </c>
      <c r="D47" s="81" t="s">
        <v>13</v>
      </c>
      <c r="E47" s="81" t="s">
        <v>13</v>
      </c>
      <c r="F47" s="126"/>
      <c r="G47" s="74" t="s">
        <v>205</v>
      </c>
      <c r="H47" s="74" t="s">
        <v>239</v>
      </c>
      <c r="I47" s="74" t="s">
        <v>1</v>
      </c>
      <c r="J47" s="74"/>
      <c r="K47" s="74"/>
      <c r="L47" s="75">
        <v>134954</v>
      </c>
      <c r="M47" s="139" t="s">
        <v>192</v>
      </c>
      <c r="N47" s="139"/>
      <c r="O47" s="75">
        <f t="shared" ref="O47:O50" si="1">O48</f>
        <v>0</v>
      </c>
      <c r="P47" s="146">
        <f>Tableau13[[#This Row],[Coût estimé ]]-Tableau13[[#This Row],[Soutien financier 
(à obtenir / obtenu)]]</f>
        <v>134954</v>
      </c>
      <c r="Q47" s="28"/>
      <c r="AP47"/>
    </row>
    <row r="48" spans="1:42" ht="30" outlineLevel="1">
      <c r="A48" s="67" t="s">
        <v>126</v>
      </c>
      <c r="B48" s="81" t="s">
        <v>13</v>
      </c>
      <c r="C48" s="81" t="s">
        <v>13</v>
      </c>
      <c r="D48" s="81" t="s">
        <v>13</v>
      </c>
      <c r="E48" s="81" t="s">
        <v>13</v>
      </c>
      <c r="F48" s="126"/>
      <c r="G48" s="74" t="s">
        <v>206</v>
      </c>
      <c r="H48" s="74" t="s">
        <v>263</v>
      </c>
      <c r="I48" s="74" t="s">
        <v>5</v>
      </c>
      <c r="J48" s="74"/>
      <c r="K48" s="74"/>
      <c r="L48" s="75"/>
      <c r="M48" s="139"/>
      <c r="N48" s="139"/>
      <c r="O48" s="75">
        <f t="shared" si="1"/>
        <v>0</v>
      </c>
      <c r="P48" s="146">
        <f>Tableau13[[#This Row],[Coût estimé ]]-Tableau13[[#This Row],[Soutien financier 
(à obtenir / obtenu)]]</f>
        <v>0</v>
      </c>
      <c r="Q48" s="28"/>
      <c r="AP48"/>
    </row>
    <row r="49" spans="1:42" ht="30" outlineLevel="1">
      <c r="A49" s="67" t="s">
        <v>126</v>
      </c>
      <c r="B49" s="81" t="s">
        <v>13</v>
      </c>
      <c r="C49" s="81" t="s">
        <v>13</v>
      </c>
      <c r="D49" s="81" t="s">
        <v>13</v>
      </c>
      <c r="E49" s="81" t="s">
        <v>13</v>
      </c>
      <c r="F49" s="126"/>
      <c r="G49" s="74" t="s">
        <v>207</v>
      </c>
      <c r="H49" s="74" t="s">
        <v>244</v>
      </c>
      <c r="I49" s="74" t="s">
        <v>5</v>
      </c>
      <c r="J49" s="74"/>
      <c r="K49" s="74"/>
      <c r="L49" s="75"/>
      <c r="M49" s="139"/>
      <c r="N49" s="139"/>
      <c r="O49" s="75">
        <f t="shared" si="1"/>
        <v>0</v>
      </c>
      <c r="P49" s="146">
        <f>Tableau13[[#This Row],[Coût estimé ]]-Tableau13[[#This Row],[Soutien financier 
(à obtenir / obtenu)]]</f>
        <v>0</v>
      </c>
      <c r="Q49" s="28"/>
      <c r="AP49"/>
    </row>
    <row r="50" spans="1:42" ht="45" outlineLevel="1">
      <c r="A50" s="67" t="s">
        <v>126</v>
      </c>
      <c r="B50" s="81" t="s">
        <v>13</v>
      </c>
      <c r="C50" s="81" t="s">
        <v>13</v>
      </c>
      <c r="D50" s="81" t="s">
        <v>13</v>
      </c>
      <c r="E50" s="81" t="s">
        <v>13</v>
      </c>
      <c r="F50" s="126"/>
      <c r="G50" s="74" t="s">
        <v>208</v>
      </c>
      <c r="H50" s="74" t="s">
        <v>264</v>
      </c>
      <c r="I50" s="74" t="s">
        <v>5</v>
      </c>
      <c r="J50" s="74"/>
      <c r="K50" s="74"/>
      <c r="L50" s="75"/>
      <c r="M50" s="139"/>
      <c r="N50" s="139"/>
      <c r="O50" s="75">
        <f t="shared" si="1"/>
        <v>0</v>
      </c>
      <c r="P50" s="146">
        <f>Tableau13[[#This Row],[Coût estimé ]]-Tableau13[[#This Row],[Soutien financier 
(à obtenir / obtenu)]]</f>
        <v>0</v>
      </c>
      <c r="Q50" s="28"/>
      <c r="AP50"/>
    </row>
    <row r="51" spans="1:42" ht="30" outlineLevel="1">
      <c r="A51" s="67" t="s">
        <v>126</v>
      </c>
      <c r="B51" s="81" t="s">
        <v>13</v>
      </c>
      <c r="C51" s="81" t="s">
        <v>13</v>
      </c>
      <c r="D51" s="81" t="s">
        <v>13</v>
      </c>
      <c r="E51" s="81" t="s">
        <v>13</v>
      </c>
      <c r="F51" s="126"/>
      <c r="G51" s="74" t="s">
        <v>209</v>
      </c>
      <c r="H51" s="74" t="s">
        <v>265</v>
      </c>
      <c r="I51" s="74" t="s">
        <v>5</v>
      </c>
      <c r="J51" s="74"/>
      <c r="K51" s="74"/>
      <c r="L51" s="75"/>
      <c r="M51" s="139"/>
      <c r="N51" s="139"/>
      <c r="O51" s="75">
        <f t="shared" ref="O51:O52" si="2">O52</f>
        <v>0</v>
      </c>
      <c r="P51" s="146">
        <f>Tableau13[[#This Row],[Coût estimé ]]-Tableau13[[#This Row],[Soutien financier 
(à obtenir / obtenu)]]</f>
        <v>0</v>
      </c>
      <c r="Q51" s="28"/>
      <c r="AP51"/>
    </row>
    <row r="52" spans="1:42" ht="30" outlineLevel="1">
      <c r="A52" s="67" t="s">
        <v>126</v>
      </c>
      <c r="B52" s="81" t="s">
        <v>13</v>
      </c>
      <c r="C52" s="81" t="s">
        <v>13</v>
      </c>
      <c r="D52" s="81" t="s">
        <v>13</v>
      </c>
      <c r="E52" s="81" t="s">
        <v>13</v>
      </c>
      <c r="F52" s="126"/>
      <c r="G52" s="74" t="s">
        <v>210</v>
      </c>
      <c r="H52" s="74"/>
      <c r="I52" s="74" t="s">
        <v>2</v>
      </c>
      <c r="J52" s="74"/>
      <c r="K52" s="74"/>
      <c r="L52" s="75"/>
      <c r="M52" s="139"/>
      <c r="N52" s="139"/>
      <c r="O52" s="75">
        <f t="shared" si="2"/>
        <v>0</v>
      </c>
      <c r="P52" s="146">
        <f>Tableau13[[#This Row],[Coût estimé ]]-Tableau13[[#This Row],[Soutien financier 
(à obtenir / obtenu)]]</f>
        <v>0</v>
      </c>
      <c r="Q52" s="28"/>
      <c r="AP52"/>
    </row>
    <row r="53" spans="1:42" ht="30" outlineLevel="1">
      <c r="A53" s="67" t="s">
        <v>126</v>
      </c>
      <c r="B53" s="81" t="s">
        <v>13</v>
      </c>
      <c r="C53" s="81" t="s">
        <v>13</v>
      </c>
      <c r="D53" s="81" t="s">
        <v>13</v>
      </c>
      <c r="E53" s="81" t="s">
        <v>13</v>
      </c>
      <c r="F53" s="126"/>
      <c r="G53" s="74" t="s">
        <v>211</v>
      </c>
      <c r="H53" s="74" t="s">
        <v>266</v>
      </c>
      <c r="I53" s="74" t="s">
        <v>5</v>
      </c>
      <c r="J53" s="74"/>
      <c r="K53" s="74"/>
      <c r="L53" s="75"/>
      <c r="M53" s="139"/>
      <c r="N53" s="139"/>
      <c r="O53" s="75">
        <f>O54</f>
        <v>0</v>
      </c>
      <c r="P53" s="146">
        <f>Tableau13[[#This Row],[Coût estimé ]]-Tableau13[[#This Row],[Soutien financier 
(à obtenir / obtenu)]]</f>
        <v>0</v>
      </c>
      <c r="Q53" s="28"/>
      <c r="AP53"/>
    </row>
    <row r="54" spans="1:42" ht="30" outlineLevel="1">
      <c r="A54" s="67" t="s">
        <v>126</v>
      </c>
      <c r="B54" s="81" t="s">
        <v>13</v>
      </c>
      <c r="C54" s="81" t="s">
        <v>13</v>
      </c>
      <c r="D54" s="81" t="s">
        <v>13</v>
      </c>
      <c r="E54" s="81" t="s">
        <v>13</v>
      </c>
      <c r="F54" s="126"/>
      <c r="G54" s="74" t="s">
        <v>212</v>
      </c>
      <c r="H54" s="74" t="s">
        <v>267</v>
      </c>
      <c r="I54" s="74" t="s">
        <v>5</v>
      </c>
      <c r="J54" s="74"/>
      <c r="K54" s="74"/>
      <c r="L54" s="75"/>
      <c r="M54" s="139"/>
      <c r="N54" s="139"/>
      <c r="O54" s="75">
        <f>O55</f>
        <v>0</v>
      </c>
      <c r="P54" s="146">
        <f>Tableau13[[#This Row],[Coût estimé ]]-Tableau13[[#This Row],[Soutien financier 
(à obtenir / obtenu)]]</f>
        <v>0</v>
      </c>
      <c r="Q54" s="28"/>
      <c r="AP54"/>
    </row>
    <row r="55" spans="1:42" ht="285">
      <c r="A55" s="134" t="s">
        <v>129</v>
      </c>
      <c r="B55" s="81" t="s">
        <v>13</v>
      </c>
      <c r="C55" s="81" t="s">
        <v>13</v>
      </c>
      <c r="D55" s="81" t="s">
        <v>13</v>
      </c>
      <c r="E55" s="81" t="s">
        <v>13</v>
      </c>
      <c r="F55" s="126" t="s">
        <v>137</v>
      </c>
      <c r="G55" s="126" t="s">
        <v>131</v>
      </c>
      <c r="H55" s="74" t="s">
        <v>245</v>
      </c>
      <c r="I55" s="74" t="s">
        <v>245</v>
      </c>
      <c r="J55" s="77"/>
      <c r="K55" s="74" t="s">
        <v>245</v>
      </c>
      <c r="L55" s="140"/>
      <c r="M55" s="140"/>
      <c r="N55" s="150" t="s">
        <v>286</v>
      </c>
      <c r="O55" s="140"/>
      <c r="P55" s="138"/>
      <c r="Q55" s="28"/>
      <c r="AP55"/>
    </row>
    <row r="56" spans="1:42" ht="45" outlineLevel="1">
      <c r="A56" s="67" t="s">
        <v>129</v>
      </c>
      <c r="B56" s="81" t="s">
        <v>13</v>
      </c>
      <c r="C56" s="81" t="s">
        <v>13</v>
      </c>
      <c r="D56" s="81" t="s">
        <v>13</v>
      </c>
      <c r="E56" s="81" t="s">
        <v>13</v>
      </c>
      <c r="F56" s="126"/>
      <c r="G56" s="74" t="s">
        <v>153</v>
      </c>
      <c r="H56" s="74" t="s">
        <v>247</v>
      </c>
      <c r="I56" s="74" t="s">
        <v>5</v>
      </c>
      <c r="J56" s="74"/>
      <c r="K56" s="74"/>
      <c r="L56" s="128"/>
      <c r="M56" s="139"/>
      <c r="N56" s="139"/>
      <c r="O56" s="128"/>
      <c r="P56" s="129">
        <f>Tableau13[[#This Row],[Coût estimé ]]-Tableau13[[#This Row],[Soutien financier 
(à obtenir / obtenu)]]</f>
        <v>0</v>
      </c>
      <c r="Q56" s="28"/>
      <c r="AP56"/>
    </row>
    <row r="57" spans="1:42" ht="45" outlineLevel="1">
      <c r="A57" s="67" t="s">
        <v>129</v>
      </c>
      <c r="B57" s="81" t="s">
        <v>13</v>
      </c>
      <c r="C57" s="81" t="s">
        <v>13</v>
      </c>
      <c r="D57" s="81" t="s">
        <v>13</v>
      </c>
      <c r="E57" s="81" t="s">
        <v>13</v>
      </c>
      <c r="F57" s="126"/>
      <c r="G57" s="74" t="s">
        <v>154</v>
      </c>
      <c r="H57" s="130"/>
      <c r="I57" s="74" t="s">
        <v>2</v>
      </c>
      <c r="J57" s="74"/>
      <c r="K57" s="74"/>
      <c r="L57" s="128"/>
      <c r="M57" s="139"/>
      <c r="N57" s="139"/>
      <c r="O57" s="128"/>
      <c r="P57" s="129">
        <f>Tableau13[[#This Row],[Coût estimé ]]-Tableau13[[#This Row],[Soutien financier 
(à obtenir / obtenu)]]</f>
        <v>0</v>
      </c>
      <c r="Q57" s="28"/>
      <c r="AP57"/>
    </row>
    <row r="58" spans="1:42" ht="45" outlineLevel="1">
      <c r="A58" s="67" t="s">
        <v>129</v>
      </c>
      <c r="B58" s="81" t="s">
        <v>13</v>
      </c>
      <c r="C58" s="81" t="s">
        <v>13</v>
      </c>
      <c r="D58" s="81" t="s">
        <v>13</v>
      </c>
      <c r="E58" s="81" t="s">
        <v>13</v>
      </c>
      <c r="F58" s="126"/>
      <c r="G58" s="74" t="s">
        <v>155</v>
      </c>
      <c r="H58" s="74" t="s">
        <v>246</v>
      </c>
      <c r="I58" s="74" t="s">
        <v>2</v>
      </c>
      <c r="J58" s="74"/>
      <c r="K58" s="74"/>
      <c r="L58" s="128">
        <v>10000</v>
      </c>
      <c r="M58" s="139" t="s">
        <v>193</v>
      </c>
      <c r="N58" s="139"/>
      <c r="O58" s="128"/>
      <c r="P58" s="129">
        <f>Tableau13[[#This Row],[Coût estimé ]]-Tableau13[[#This Row],[Soutien financier 
(à obtenir / obtenu)]]</f>
        <v>10000</v>
      </c>
      <c r="Q58" s="28"/>
      <c r="AP58"/>
    </row>
    <row r="59" spans="1:42" ht="190.5">
      <c r="A59" s="134" t="s">
        <v>130</v>
      </c>
      <c r="B59" s="81" t="s">
        <v>13</v>
      </c>
      <c r="C59" s="81" t="s">
        <v>13</v>
      </c>
      <c r="D59" s="81" t="s">
        <v>13</v>
      </c>
      <c r="E59" s="81" t="s">
        <v>13</v>
      </c>
      <c r="F59" s="126" t="s">
        <v>223</v>
      </c>
      <c r="G59" s="89" t="s">
        <v>156</v>
      </c>
      <c r="H59" s="74" t="s">
        <v>248</v>
      </c>
      <c r="I59" s="74" t="s">
        <v>248</v>
      </c>
      <c r="J59" s="77"/>
      <c r="K59" s="74" t="s">
        <v>248</v>
      </c>
      <c r="L59" s="140"/>
      <c r="M59" s="140"/>
      <c r="N59" s="150" t="s">
        <v>284</v>
      </c>
      <c r="O59" s="140"/>
      <c r="P59" s="138"/>
      <c r="Q59" s="28"/>
      <c r="AP59"/>
    </row>
    <row r="60" spans="1:42" ht="45" outlineLevel="1">
      <c r="A60" s="67" t="s">
        <v>130</v>
      </c>
      <c r="B60" s="81" t="s">
        <v>13</v>
      </c>
      <c r="C60" s="81" t="s">
        <v>13</v>
      </c>
      <c r="D60" s="81" t="s">
        <v>13</v>
      </c>
      <c r="E60" s="81" t="s">
        <v>13</v>
      </c>
      <c r="F60" s="126"/>
      <c r="G60" s="74" t="s">
        <v>157</v>
      </c>
      <c r="H60" s="130"/>
      <c r="I60" s="74" t="s">
        <v>2</v>
      </c>
      <c r="J60" s="74"/>
      <c r="K60" s="74"/>
      <c r="L60" s="128">
        <v>50000</v>
      </c>
      <c r="M60" s="139" t="s">
        <v>193</v>
      </c>
      <c r="N60" s="139"/>
      <c r="O60" s="128"/>
      <c r="P60" s="129">
        <f>Tableau13[[#This Row],[Coût estimé ]]-Tableau13[[#This Row],[Soutien financier 
(à obtenir / obtenu)]]</f>
        <v>50000</v>
      </c>
      <c r="Q60" s="28"/>
      <c r="AP60"/>
    </row>
    <row r="61" spans="1:42" ht="45" outlineLevel="1">
      <c r="A61" s="67" t="s">
        <v>130</v>
      </c>
      <c r="B61" s="81" t="s">
        <v>13</v>
      </c>
      <c r="C61" s="81" t="s">
        <v>13</v>
      </c>
      <c r="D61" s="81" t="s">
        <v>13</v>
      </c>
      <c r="E61" s="81" t="s">
        <v>13</v>
      </c>
      <c r="F61" s="126"/>
      <c r="G61" s="74" t="s">
        <v>158</v>
      </c>
      <c r="H61" s="74" t="s">
        <v>239</v>
      </c>
      <c r="I61" s="74" t="s">
        <v>1</v>
      </c>
      <c r="J61" s="74"/>
      <c r="K61" s="74"/>
      <c r="L61" s="128">
        <v>350000</v>
      </c>
      <c r="M61" s="139" t="s">
        <v>193</v>
      </c>
      <c r="N61" s="139"/>
      <c r="O61" s="128"/>
      <c r="P61" s="129">
        <f>Tableau13[[#This Row],[Coût estimé ]]-Tableau13[[#This Row],[Soutien financier 
(à obtenir / obtenu)]]</f>
        <v>350000</v>
      </c>
      <c r="Q61" s="28"/>
      <c r="AP61"/>
    </row>
    <row r="62" spans="1:42" ht="45" outlineLevel="1">
      <c r="A62" s="67" t="s">
        <v>130</v>
      </c>
      <c r="B62" s="81" t="s">
        <v>13</v>
      </c>
      <c r="C62" s="81" t="s">
        <v>13</v>
      </c>
      <c r="D62" s="81" t="s">
        <v>13</v>
      </c>
      <c r="E62" s="81" t="s">
        <v>13</v>
      </c>
      <c r="F62" s="126"/>
      <c r="G62" s="74" t="s">
        <v>224</v>
      </c>
      <c r="H62" s="74" t="s">
        <v>239</v>
      </c>
      <c r="I62" s="74" t="s">
        <v>1</v>
      </c>
      <c r="J62" s="74"/>
      <c r="K62" s="74"/>
      <c r="L62" s="128">
        <v>1600000</v>
      </c>
      <c r="M62" s="139" t="s">
        <v>193</v>
      </c>
      <c r="N62" s="139"/>
      <c r="O62" s="128"/>
      <c r="P62" s="129">
        <f>Tableau13[[#This Row],[Coût estimé ]]-Tableau13[[#This Row],[Soutien financier 
(à obtenir / obtenu)]]</f>
        <v>1600000</v>
      </c>
      <c r="Q62" s="28"/>
      <c r="AP62"/>
    </row>
    <row r="63" spans="1:42" ht="45" outlineLevel="1">
      <c r="A63" s="67" t="s">
        <v>130</v>
      </c>
      <c r="B63" s="81" t="s">
        <v>13</v>
      </c>
      <c r="C63" s="81" t="s">
        <v>13</v>
      </c>
      <c r="D63" s="81" t="s">
        <v>13</v>
      </c>
      <c r="E63" s="81" t="s">
        <v>13</v>
      </c>
      <c r="F63" s="126"/>
      <c r="G63" s="74" t="s">
        <v>159</v>
      </c>
      <c r="H63" s="130"/>
      <c r="I63" s="74" t="s">
        <v>2</v>
      </c>
      <c r="J63" s="74"/>
      <c r="K63" s="74"/>
      <c r="L63" s="128">
        <v>75000</v>
      </c>
      <c r="M63" s="139" t="s">
        <v>193</v>
      </c>
      <c r="N63" s="139"/>
      <c r="O63" s="128"/>
      <c r="P63" s="129">
        <f>Tableau13[[#This Row],[Coût estimé ]]-Tableau13[[#This Row],[Soutien financier 
(à obtenir / obtenu)]]</f>
        <v>75000</v>
      </c>
      <c r="Q63" s="28"/>
      <c r="AP63"/>
    </row>
    <row r="64" spans="1:42" ht="45" outlineLevel="1">
      <c r="A64" s="67" t="s">
        <v>130</v>
      </c>
      <c r="B64" s="81" t="s">
        <v>13</v>
      </c>
      <c r="C64" s="81" t="s">
        <v>13</v>
      </c>
      <c r="D64" s="81" t="s">
        <v>13</v>
      </c>
      <c r="E64" s="81" t="s">
        <v>13</v>
      </c>
      <c r="F64" s="126"/>
      <c r="G64" s="74" t="s">
        <v>160</v>
      </c>
      <c r="H64" s="130"/>
      <c r="I64" s="74" t="s">
        <v>2</v>
      </c>
      <c r="J64" s="74"/>
      <c r="K64" s="74"/>
      <c r="L64" s="128">
        <v>5000</v>
      </c>
      <c r="M64" s="139" t="s">
        <v>192</v>
      </c>
      <c r="N64" s="139"/>
      <c r="O64" s="128"/>
      <c r="P64" s="129">
        <f>Tableau13[[#This Row],[Coût estimé ]]-Tableau13[[#This Row],[Soutien financier 
(à obtenir / obtenu)]]</f>
        <v>5000</v>
      </c>
      <c r="Q64" s="28"/>
      <c r="AP64"/>
    </row>
    <row r="65" spans="1:42" ht="45" outlineLevel="1">
      <c r="A65" s="67" t="s">
        <v>130</v>
      </c>
      <c r="B65" s="81" t="s">
        <v>13</v>
      </c>
      <c r="C65" s="81" t="s">
        <v>13</v>
      </c>
      <c r="D65" s="81" t="s">
        <v>13</v>
      </c>
      <c r="E65" s="81" t="s">
        <v>13</v>
      </c>
      <c r="F65" s="126"/>
      <c r="G65" s="74" t="s">
        <v>161</v>
      </c>
      <c r="H65" s="130"/>
      <c r="I65" s="74" t="s">
        <v>2</v>
      </c>
      <c r="J65" s="74"/>
      <c r="K65" s="74"/>
      <c r="L65" s="128">
        <v>2500</v>
      </c>
      <c r="M65" s="139" t="s">
        <v>192</v>
      </c>
      <c r="N65" s="139"/>
      <c r="O65" s="128"/>
      <c r="P65" s="129">
        <f>Tableau13[[#This Row],[Coût estimé ]]-Tableau13[[#This Row],[Soutien financier 
(à obtenir / obtenu)]]</f>
        <v>2500</v>
      </c>
      <c r="Q65" s="28"/>
      <c r="AP65"/>
    </row>
    <row r="66" spans="1:42" ht="45" outlineLevel="1">
      <c r="A66" s="67" t="s">
        <v>130</v>
      </c>
      <c r="B66" s="81" t="s">
        <v>13</v>
      </c>
      <c r="C66" s="81" t="s">
        <v>13</v>
      </c>
      <c r="D66" s="81" t="s">
        <v>13</v>
      </c>
      <c r="E66" s="81" t="s">
        <v>13</v>
      </c>
      <c r="F66" s="126"/>
      <c r="G66" s="74" t="s">
        <v>162</v>
      </c>
      <c r="H66" s="130"/>
      <c r="I66" s="74" t="s">
        <v>2</v>
      </c>
      <c r="J66" s="74"/>
      <c r="K66" s="74"/>
      <c r="L66" s="128">
        <v>1000000</v>
      </c>
      <c r="M66" s="139" t="s">
        <v>193</v>
      </c>
      <c r="N66" s="139"/>
      <c r="O66" s="128"/>
      <c r="P66" s="129">
        <f>Tableau13[[#This Row],[Coût estimé ]]-Tableau13[[#This Row],[Soutien financier 
(à obtenir / obtenu)]]</f>
        <v>1000000</v>
      </c>
      <c r="Q66" s="28"/>
      <c r="AP66"/>
    </row>
    <row r="67" spans="1:42" ht="45" outlineLevel="1" collapsed="1">
      <c r="A67" s="67" t="s">
        <v>130</v>
      </c>
      <c r="B67" s="81" t="s">
        <v>13</v>
      </c>
      <c r="C67" s="81" t="s">
        <v>13</v>
      </c>
      <c r="D67" s="81" t="s">
        <v>13</v>
      </c>
      <c r="E67" s="81" t="s">
        <v>13</v>
      </c>
      <c r="F67" s="126"/>
      <c r="G67" s="74" t="s">
        <v>163</v>
      </c>
      <c r="H67" s="130"/>
      <c r="I67" s="74" t="s">
        <v>2</v>
      </c>
      <c r="J67" s="74"/>
      <c r="K67" s="74"/>
      <c r="L67" s="128">
        <v>6000</v>
      </c>
      <c r="M67" s="139" t="s">
        <v>192</v>
      </c>
      <c r="N67" s="139"/>
      <c r="O67" s="128"/>
      <c r="P67" s="129">
        <f>Tableau13[[#This Row],[Coût estimé ]]-Tableau13[[#This Row],[Soutien financier 
(à obtenir / obtenu)]]</f>
        <v>6000</v>
      </c>
      <c r="Q67" s="28"/>
      <c r="AP67"/>
    </row>
    <row r="68" spans="1:42" s="6" customFormat="1" ht="45" outlineLevel="1">
      <c r="A68" s="67" t="s">
        <v>130</v>
      </c>
      <c r="B68" s="81" t="s">
        <v>13</v>
      </c>
      <c r="C68" s="81" t="s">
        <v>13</v>
      </c>
      <c r="D68" s="81" t="s">
        <v>13</v>
      </c>
      <c r="E68" s="81" t="s">
        <v>13</v>
      </c>
      <c r="F68" s="126"/>
      <c r="G68" s="74" t="s">
        <v>164</v>
      </c>
      <c r="H68" s="74" t="s">
        <v>225</v>
      </c>
      <c r="I68" s="74" t="s">
        <v>1</v>
      </c>
      <c r="J68" s="74"/>
      <c r="K68" s="74"/>
      <c r="L68" s="128">
        <v>23000</v>
      </c>
      <c r="M68" s="139" t="s">
        <v>192</v>
      </c>
      <c r="N68" s="139"/>
      <c r="O68" s="128"/>
      <c r="P68" s="129">
        <f>Tableau13[[#This Row],[Coût estimé ]]-Tableau13[[#This Row],[Soutien financier 
(à obtenir / obtenu)]]</f>
        <v>23000</v>
      </c>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row>
    <row r="69" spans="1:42" s="6" customFormat="1" ht="45" outlineLevel="1">
      <c r="A69" s="67" t="s">
        <v>130</v>
      </c>
      <c r="B69" s="81" t="s">
        <v>13</v>
      </c>
      <c r="C69" s="81" t="s">
        <v>13</v>
      </c>
      <c r="D69" s="81" t="s">
        <v>13</v>
      </c>
      <c r="E69" s="81" t="s">
        <v>13</v>
      </c>
      <c r="F69" s="126"/>
      <c r="G69" s="74" t="s">
        <v>165</v>
      </c>
      <c r="H69" s="130"/>
      <c r="I69" s="74" t="s">
        <v>2</v>
      </c>
      <c r="J69" s="74"/>
      <c r="K69" s="74"/>
      <c r="L69" s="128"/>
      <c r="M69" s="139"/>
      <c r="N69" s="139"/>
      <c r="O69" s="128"/>
      <c r="P69" s="129">
        <f>Tableau13[[#This Row],[Coût estimé ]]-Tableau13[[#This Row],[Soutien financier 
(à obtenir / obtenu)]]</f>
        <v>0</v>
      </c>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row>
    <row r="70" spans="1:42" s="6" customFormat="1" ht="45" outlineLevel="1">
      <c r="A70" s="67" t="s">
        <v>130</v>
      </c>
      <c r="B70" s="81" t="s">
        <v>13</v>
      </c>
      <c r="C70" s="81" t="s">
        <v>13</v>
      </c>
      <c r="D70" s="81" t="s">
        <v>13</v>
      </c>
      <c r="E70" s="81" t="s">
        <v>13</v>
      </c>
      <c r="F70" s="126"/>
      <c r="G70" s="74" t="s">
        <v>166</v>
      </c>
      <c r="H70" s="130"/>
      <c r="I70" s="74" t="s">
        <v>2</v>
      </c>
      <c r="J70" s="74"/>
      <c r="K70" s="74"/>
      <c r="L70" s="128"/>
      <c r="M70" s="139"/>
      <c r="N70" s="139"/>
      <c r="O70" s="128"/>
      <c r="P70" s="129">
        <f>Tableau13[[#This Row],[Coût estimé ]]-Tableau13[[#This Row],[Soutien financier 
(à obtenir / obtenu)]]</f>
        <v>0</v>
      </c>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row>
    <row r="71" spans="1:42" s="6" customFormat="1" ht="15.75">
      <c r="A71" s="82" t="s">
        <v>59</v>
      </c>
      <c r="B71" s="83"/>
      <c r="C71" s="84"/>
      <c r="D71" s="84"/>
      <c r="E71" s="84"/>
      <c r="F71" s="85"/>
      <c r="G71" s="85"/>
      <c r="H71" s="86"/>
      <c r="I71" s="85"/>
      <c r="J71" s="85"/>
      <c r="K71" s="85"/>
      <c r="L71" s="85"/>
      <c r="M71" s="85"/>
      <c r="N71" s="85"/>
      <c r="O71" s="87"/>
      <c r="P71" s="88"/>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row>
    <row r="72" spans="1:42" s="6" customFormat="1" ht="409.5">
      <c r="A72" s="135" t="s">
        <v>113</v>
      </c>
      <c r="B72" s="81" t="s">
        <v>13</v>
      </c>
      <c r="C72" s="81" t="s">
        <v>13</v>
      </c>
      <c r="D72" s="81" t="s">
        <v>13</v>
      </c>
      <c r="E72" s="81" t="s">
        <v>13</v>
      </c>
      <c r="F72" s="77" t="s">
        <v>190</v>
      </c>
      <c r="G72" s="77" t="s">
        <v>167</v>
      </c>
      <c r="H72" s="74" t="s">
        <v>249</v>
      </c>
      <c r="I72" s="74" t="s">
        <v>249</v>
      </c>
      <c r="J72" s="77"/>
      <c r="K72" s="74" t="s">
        <v>249</v>
      </c>
      <c r="L72" s="140"/>
      <c r="M72" s="140"/>
      <c r="N72" s="152" t="s">
        <v>285</v>
      </c>
      <c r="O72" s="140"/>
      <c r="P72" s="138"/>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row>
    <row r="73" spans="1:42" s="6" customFormat="1" ht="60" outlineLevel="1">
      <c r="A73" s="68" t="s">
        <v>113</v>
      </c>
      <c r="B73" s="81" t="s">
        <v>13</v>
      </c>
      <c r="C73" s="81" t="s">
        <v>13</v>
      </c>
      <c r="D73" s="81" t="s">
        <v>13</v>
      </c>
      <c r="E73" s="81" t="s">
        <v>13</v>
      </c>
      <c r="F73" s="77"/>
      <c r="G73" s="74" t="s">
        <v>168</v>
      </c>
      <c r="H73" s="74" t="s">
        <v>226</v>
      </c>
      <c r="I73" s="74" t="s">
        <v>5</v>
      </c>
      <c r="J73" s="74"/>
      <c r="K73" s="74" t="s">
        <v>253</v>
      </c>
      <c r="L73" s="128">
        <v>13000</v>
      </c>
      <c r="M73" s="139" t="s">
        <v>193</v>
      </c>
      <c r="N73" s="139"/>
      <c r="O73" s="128"/>
      <c r="P73" s="129">
        <f>Tableau13[[#This Row],[Coût estimé ]]-Tableau13[[#This Row],[Soutien financier 
(à obtenir / obtenu)]]</f>
        <v>13000</v>
      </c>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row>
    <row r="74" spans="1:42" s="6" customFormat="1" ht="45" outlineLevel="1">
      <c r="A74" s="68" t="s">
        <v>113</v>
      </c>
      <c r="B74" s="81" t="s">
        <v>13</v>
      </c>
      <c r="C74" s="81" t="s">
        <v>13</v>
      </c>
      <c r="D74" s="81" t="s">
        <v>13</v>
      </c>
      <c r="E74" s="81" t="s">
        <v>13</v>
      </c>
      <c r="F74" s="77"/>
      <c r="G74" s="74" t="s">
        <v>169</v>
      </c>
      <c r="H74" s="130"/>
      <c r="I74" s="74" t="s">
        <v>1</v>
      </c>
      <c r="J74" s="74"/>
      <c r="K74" s="74" t="s">
        <v>252</v>
      </c>
      <c r="L74" s="128">
        <v>300</v>
      </c>
      <c r="M74" s="139" t="s">
        <v>192</v>
      </c>
      <c r="N74" s="139"/>
      <c r="O74" s="128"/>
      <c r="P74" s="129">
        <f>Tableau13[[#This Row],[Coût estimé ]]-Tableau13[[#This Row],[Soutien financier 
(à obtenir / obtenu)]]</f>
        <v>300</v>
      </c>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row>
    <row r="75" spans="1:42" s="6" customFormat="1" ht="45" outlineLevel="1">
      <c r="A75" s="68" t="s">
        <v>113</v>
      </c>
      <c r="B75" s="81" t="s">
        <v>13</v>
      </c>
      <c r="C75" s="81" t="s">
        <v>13</v>
      </c>
      <c r="D75" s="81" t="s">
        <v>13</v>
      </c>
      <c r="E75" s="81" t="s">
        <v>13</v>
      </c>
      <c r="F75" s="77"/>
      <c r="G75" s="74" t="s">
        <v>170</v>
      </c>
      <c r="H75" s="74" t="s">
        <v>250</v>
      </c>
      <c r="I75" s="74" t="s">
        <v>5</v>
      </c>
      <c r="J75" s="74"/>
      <c r="K75" s="74" t="s">
        <v>251</v>
      </c>
      <c r="L75" s="128"/>
      <c r="M75" s="139"/>
      <c r="N75" s="139"/>
      <c r="O75" s="128"/>
      <c r="P75" s="129">
        <f>Tableau13[[#This Row],[Coût estimé ]]-Tableau13[[#This Row],[Soutien financier 
(à obtenir / obtenu)]]</f>
        <v>0</v>
      </c>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row>
    <row r="76" spans="1:42" s="6" customFormat="1" ht="45" outlineLevel="1">
      <c r="A76" s="68" t="s">
        <v>113</v>
      </c>
      <c r="B76" s="81" t="s">
        <v>13</v>
      </c>
      <c r="C76" s="81" t="s">
        <v>13</v>
      </c>
      <c r="D76" s="81" t="s">
        <v>13</v>
      </c>
      <c r="E76" s="81" t="s">
        <v>13</v>
      </c>
      <c r="F76" s="77"/>
      <c r="G76" s="74" t="s">
        <v>171</v>
      </c>
      <c r="H76" s="130"/>
      <c r="I76" s="74" t="s">
        <v>2</v>
      </c>
      <c r="J76" s="74"/>
      <c r="K76" s="74"/>
      <c r="L76" s="128">
        <v>15000</v>
      </c>
      <c r="M76" s="139" t="s">
        <v>192</v>
      </c>
      <c r="N76" s="139"/>
      <c r="O76" s="128"/>
      <c r="P76" s="129">
        <f>Tableau13[[#This Row],[Coût estimé ]]-Tableau13[[#This Row],[Soutien financier 
(à obtenir / obtenu)]]</f>
        <v>15000</v>
      </c>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row>
    <row r="77" spans="1:42" s="6" customFormat="1" ht="45" outlineLevel="1">
      <c r="A77" s="68" t="s">
        <v>113</v>
      </c>
      <c r="B77" s="81" t="s">
        <v>13</v>
      </c>
      <c r="C77" s="81" t="s">
        <v>13</v>
      </c>
      <c r="D77" s="81" t="s">
        <v>13</v>
      </c>
      <c r="E77" s="81" t="s">
        <v>13</v>
      </c>
      <c r="F77" s="77"/>
      <c r="G77" s="74" t="s">
        <v>172</v>
      </c>
      <c r="H77" s="130"/>
      <c r="I77" s="74" t="s">
        <v>2</v>
      </c>
      <c r="J77" s="74"/>
      <c r="K77" s="74"/>
      <c r="L77" s="128">
        <v>10000</v>
      </c>
      <c r="M77" s="139" t="s">
        <v>193</v>
      </c>
      <c r="N77" s="139"/>
      <c r="O77" s="128"/>
      <c r="P77" s="129">
        <f>Tableau13[[#This Row],[Coût estimé ]]-Tableau13[[#This Row],[Soutien financier 
(à obtenir / obtenu)]]</f>
        <v>10000</v>
      </c>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row>
    <row r="78" spans="1:42" s="6" customFormat="1" ht="45" outlineLevel="1">
      <c r="A78" s="68" t="s">
        <v>113</v>
      </c>
      <c r="B78" s="81" t="s">
        <v>13</v>
      </c>
      <c r="C78" s="81" t="s">
        <v>13</v>
      </c>
      <c r="D78" s="81" t="s">
        <v>13</v>
      </c>
      <c r="E78" s="81" t="s">
        <v>13</v>
      </c>
      <c r="F78" s="77"/>
      <c r="G78" s="74" t="s">
        <v>173</v>
      </c>
      <c r="H78" s="74" t="s">
        <v>227</v>
      </c>
      <c r="I78" s="74" t="s">
        <v>5</v>
      </c>
      <c r="J78" s="74"/>
      <c r="K78" s="74" t="s">
        <v>254</v>
      </c>
      <c r="L78" s="128"/>
      <c r="M78" s="139"/>
      <c r="N78" s="139"/>
      <c r="O78" s="128"/>
      <c r="P78" s="129">
        <f>Tableau13[[#This Row],[Coût estimé ]]-Tableau13[[#This Row],[Soutien financier 
(à obtenir / obtenu)]]</f>
        <v>0</v>
      </c>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row>
    <row r="79" spans="1:42" s="6" customFormat="1" ht="45" outlineLevel="1">
      <c r="A79" s="68" t="s">
        <v>113</v>
      </c>
      <c r="B79" s="81" t="s">
        <v>13</v>
      </c>
      <c r="C79" s="81" t="s">
        <v>13</v>
      </c>
      <c r="D79" s="81" t="s">
        <v>13</v>
      </c>
      <c r="E79" s="81" t="s">
        <v>13</v>
      </c>
      <c r="F79" s="77"/>
      <c r="G79" s="74" t="s">
        <v>174</v>
      </c>
      <c r="H79" s="130"/>
      <c r="I79" s="74" t="s">
        <v>2</v>
      </c>
      <c r="J79" s="74"/>
      <c r="K79" s="74" t="s">
        <v>255</v>
      </c>
      <c r="L79" s="128"/>
      <c r="M79" s="139"/>
      <c r="N79" s="139"/>
      <c r="O79" s="128"/>
      <c r="P79" s="129">
        <f>Tableau13[[#This Row],[Coût estimé ]]-Tableau13[[#This Row],[Soutien financier 
(à obtenir / obtenu)]]</f>
        <v>0</v>
      </c>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1:42" s="6" customFormat="1" ht="45" outlineLevel="1">
      <c r="A80" s="68" t="s">
        <v>113</v>
      </c>
      <c r="B80" s="81" t="s">
        <v>13</v>
      </c>
      <c r="C80" s="81" t="s">
        <v>13</v>
      </c>
      <c r="D80" s="81" t="s">
        <v>13</v>
      </c>
      <c r="E80" s="81" t="s">
        <v>13</v>
      </c>
      <c r="F80" s="77"/>
      <c r="G80" s="74" t="s">
        <v>175</v>
      </c>
      <c r="H80" s="130"/>
      <c r="I80" s="74" t="s">
        <v>2</v>
      </c>
      <c r="J80" s="74"/>
      <c r="K80" s="74"/>
      <c r="L80" s="128"/>
      <c r="M80" s="139"/>
      <c r="N80" s="139"/>
      <c r="O80" s="128"/>
      <c r="P80" s="129">
        <f>Tableau13[[#This Row],[Coût estimé ]]-Tableau13[[#This Row],[Soutien financier 
(à obtenir / obtenu)]]</f>
        <v>0</v>
      </c>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row>
    <row r="81" spans="1:42" s="6" customFormat="1" ht="45" outlineLevel="1">
      <c r="A81" s="68" t="s">
        <v>113</v>
      </c>
      <c r="B81" s="81" t="s">
        <v>13</v>
      </c>
      <c r="C81" s="81" t="s">
        <v>13</v>
      </c>
      <c r="D81" s="81" t="s">
        <v>13</v>
      </c>
      <c r="E81" s="81" t="s">
        <v>13</v>
      </c>
      <c r="F81" s="77"/>
      <c r="G81" s="74" t="s">
        <v>176</v>
      </c>
      <c r="H81" s="74" t="s">
        <v>228</v>
      </c>
      <c r="I81" s="74" t="s">
        <v>5</v>
      </c>
      <c r="J81" s="74"/>
      <c r="K81" s="74" t="s">
        <v>256</v>
      </c>
      <c r="L81" s="128">
        <v>1000</v>
      </c>
      <c r="M81" s="139" t="s">
        <v>192</v>
      </c>
      <c r="N81" s="139"/>
      <c r="O81" s="128"/>
      <c r="P81" s="129">
        <f>Tableau13[[#This Row],[Coût estimé ]]-Tableau13[[#This Row],[Soutien financier 
(à obtenir / obtenu)]]</f>
        <v>1000</v>
      </c>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1:42" s="6" customFormat="1" ht="45" outlineLevel="1">
      <c r="A82" s="68" t="s">
        <v>113</v>
      </c>
      <c r="B82" s="81" t="s">
        <v>13</v>
      </c>
      <c r="C82" s="81" t="s">
        <v>13</v>
      </c>
      <c r="D82" s="81" t="s">
        <v>13</v>
      </c>
      <c r="E82" s="81" t="s">
        <v>13</v>
      </c>
      <c r="F82" s="77"/>
      <c r="G82" s="74" t="s">
        <v>177</v>
      </c>
      <c r="H82" s="74" t="s">
        <v>258</v>
      </c>
      <c r="I82" s="74" t="s">
        <v>5</v>
      </c>
      <c r="J82" s="74"/>
      <c r="K82" s="74" t="s">
        <v>257</v>
      </c>
      <c r="L82" s="128"/>
      <c r="M82" s="139"/>
      <c r="N82" s="139"/>
      <c r="O82" s="128"/>
      <c r="P82" s="129">
        <f>Tableau13[[#This Row],[Coût estimé ]]-Tableau13[[#This Row],[Soutien financier 
(à obtenir / obtenu)]]</f>
        <v>0</v>
      </c>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row>
    <row r="83" spans="1:42" s="6" customFormat="1" ht="45" outlineLevel="1">
      <c r="A83" s="68" t="s">
        <v>113</v>
      </c>
      <c r="B83" s="81" t="s">
        <v>13</v>
      </c>
      <c r="C83" s="81" t="s">
        <v>13</v>
      </c>
      <c r="D83" s="81" t="s">
        <v>13</v>
      </c>
      <c r="E83" s="81" t="s">
        <v>13</v>
      </c>
      <c r="F83" s="77"/>
      <c r="G83" s="74" t="s">
        <v>178</v>
      </c>
      <c r="H83" s="130"/>
      <c r="I83" s="74" t="s">
        <v>2</v>
      </c>
      <c r="J83" s="74"/>
      <c r="K83" s="74"/>
      <c r="L83" s="128">
        <v>30000</v>
      </c>
      <c r="M83" s="139" t="s">
        <v>193</v>
      </c>
      <c r="N83" s="139"/>
      <c r="O83" s="128"/>
      <c r="P83" s="129">
        <f>Tableau13[[#This Row],[Coût estimé ]]-Tableau13[[#This Row],[Soutien financier 
(à obtenir / obtenu)]]</f>
        <v>30000</v>
      </c>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row>
    <row r="84" spans="1:42" s="6" customFormat="1" ht="45" outlineLevel="1">
      <c r="A84" s="68" t="s">
        <v>113</v>
      </c>
      <c r="B84" s="81" t="s">
        <v>13</v>
      </c>
      <c r="C84" s="81" t="s">
        <v>13</v>
      </c>
      <c r="D84" s="81" t="s">
        <v>13</v>
      </c>
      <c r="E84" s="81" t="s">
        <v>13</v>
      </c>
      <c r="F84" s="77"/>
      <c r="G84" s="74" t="s">
        <v>179</v>
      </c>
      <c r="H84" s="130"/>
      <c r="I84" s="74" t="s">
        <v>2</v>
      </c>
      <c r="J84" s="74"/>
      <c r="K84" s="74"/>
      <c r="L84" s="128"/>
      <c r="M84" s="139"/>
      <c r="N84" s="139"/>
      <c r="O84" s="128"/>
      <c r="P84" s="129">
        <f>Tableau13[[#This Row],[Coût estimé ]]-Tableau13[[#This Row],[Soutien financier 
(à obtenir / obtenu)]]</f>
        <v>0</v>
      </c>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row>
    <row r="85" spans="1:42" s="6" customFormat="1" ht="45" outlineLevel="1">
      <c r="A85" s="68" t="s">
        <v>113</v>
      </c>
      <c r="B85" s="81" t="s">
        <v>13</v>
      </c>
      <c r="C85" s="81" t="s">
        <v>13</v>
      </c>
      <c r="D85" s="81" t="s">
        <v>13</v>
      </c>
      <c r="E85" s="81" t="s">
        <v>13</v>
      </c>
      <c r="F85" s="77"/>
      <c r="G85" s="74" t="s">
        <v>180</v>
      </c>
      <c r="H85" s="130"/>
      <c r="I85" s="74" t="s">
        <v>2</v>
      </c>
      <c r="J85" s="74"/>
      <c r="K85" s="74"/>
      <c r="L85" s="128"/>
      <c r="M85" s="139"/>
      <c r="N85" s="139"/>
      <c r="O85" s="128"/>
      <c r="P85" s="129">
        <f>Tableau13[[#This Row],[Coût estimé ]]-Tableau13[[#This Row],[Soutien financier 
(à obtenir / obtenu)]]</f>
        <v>0</v>
      </c>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row>
    <row r="86" spans="1:42" s="6" customFormat="1" ht="90">
      <c r="A86" s="135" t="s">
        <v>134</v>
      </c>
      <c r="B86" s="81" t="s">
        <v>13</v>
      </c>
      <c r="C86" s="81" t="s">
        <v>13</v>
      </c>
      <c r="D86" s="81" t="s">
        <v>13</v>
      </c>
      <c r="E86" s="81" t="s">
        <v>13</v>
      </c>
      <c r="F86" s="77" t="s">
        <v>190</v>
      </c>
      <c r="G86" s="77" t="s">
        <v>231</v>
      </c>
      <c r="H86" s="147" t="s">
        <v>260</v>
      </c>
      <c r="I86" s="147" t="s">
        <v>260</v>
      </c>
      <c r="J86" s="77"/>
      <c r="K86" s="147" t="s">
        <v>260</v>
      </c>
      <c r="L86" s="140"/>
      <c r="M86" s="140"/>
      <c r="N86" s="140"/>
      <c r="O86" s="140"/>
      <c r="P86" s="138"/>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1:42" s="6" customFormat="1" ht="45" outlineLevel="1">
      <c r="A87" s="68" t="s">
        <v>134</v>
      </c>
      <c r="B87" s="81" t="s">
        <v>13</v>
      </c>
      <c r="C87" s="81" t="s">
        <v>13</v>
      </c>
      <c r="D87" s="81" t="s">
        <v>13</v>
      </c>
      <c r="E87" s="81" t="s">
        <v>13</v>
      </c>
      <c r="F87" s="77"/>
      <c r="G87" s="77" t="s">
        <v>181</v>
      </c>
      <c r="H87" s="132"/>
      <c r="I87" s="74" t="s">
        <v>1</v>
      </c>
      <c r="J87" s="74"/>
      <c r="K87" s="74"/>
      <c r="L87" s="128">
        <v>300</v>
      </c>
      <c r="M87" s="139" t="s">
        <v>192</v>
      </c>
      <c r="N87" s="139"/>
      <c r="O87" s="128"/>
      <c r="P87" s="129">
        <f>Tableau13[[#This Row],[Coût estimé ]]-Tableau13[[#This Row],[Soutien financier 
(à obtenir / obtenu)]]</f>
        <v>300</v>
      </c>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row>
    <row r="88" spans="1:42" s="6" customFormat="1" ht="45" outlineLevel="1">
      <c r="A88" s="68" t="s">
        <v>134</v>
      </c>
      <c r="B88" s="81" t="s">
        <v>13</v>
      </c>
      <c r="C88" s="81" t="s">
        <v>13</v>
      </c>
      <c r="D88" s="81" t="s">
        <v>13</v>
      </c>
      <c r="E88" s="81" t="s">
        <v>13</v>
      </c>
      <c r="F88" s="77"/>
      <c r="G88" s="74" t="s">
        <v>182</v>
      </c>
      <c r="H88" s="132"/>
      <c r="I88" s="74" t="s">
        <v>2</v>
      </c>
      <c r="J88" s="74"/>
      <c r="K88" s="74"/>
      <c r="L88" s="128"/>
      <c r="M88" s="139"/>
      <c r="N88" s="139"/>
      <c r="O88" s="128"/>
      <c r="P88" s="129">
        <f>Tableau13[[#This Row],[Coût estimé ]]-Tableau13[[#This Row],[Soutien financier 
(à obtenir / obtenu)]]</f>
        <v>0</v>
      </c>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row>
    <row r="89" spans="1:42" ht="45" outlineLevel="1">
      <c r="A89" s="68" t="s">
        <v>134</v>
      </c>
      <c r="B89" s="81" t="s">
        <v>13</v>
      </c>
      <c r="C89" s="81" t="s">
        <v>13</v>
      </c>
      <c r="D89" s="81" t="s">
        <v>13</v>
      </c>
      <c r="E89" s="81" t="s">
        <v>13</v>
      </c>
      <c r="F89" s="77"/>
      <c r="G89" s="74" t="s">
        <v>183</v>
      </c>
      <c r="H89" s="132"/>
      <c r="I89" s="74" t="s">
        <v>2</v>
      </c>
      <c r="J89" s="74"/>
      <c r="K89" s="74"/>
      <c r="L89" s="128"/>
      <c r="M89" s="139"/>
      <c r="N89" s="139"/>
      <c r="O89" s="128"/>
      <c r="P89" s="129">
        <f>Tableau13[[#This Row],[Coût estimé ]]-Tableau13[[#This Row],[Soutien financier 
(à obtenir / obtenu)]]</f>
        <v>0</v>
      </c>
      <c r="Q89" s="28"/>
      <c r="AP89"/>
    </row>
    <row r="90" spans="1:42" ht="45" outlineLevel="1">
      <c r="A90" s="68" t="s">
        <v>134</v>
      </c>
      <c r="B90" s="81" t="s">
        <v>13</v>
      </c>
      <c r="C90" s="81" t="s">
        <v>13</v>
      </c>
      <c r="D90" s="81" t="s">
        <v>13</v>
      </c>
      <c r="E90" s="81" t="s">
        <v>13</v>
      </c>
      <c r="F90" s="77"/>
      <c r="G90" s="74" t="s">
        <v>184</v>
      </c>
      <c r="H90" s="147" t="s">
        <v>229</v>
      </c>
      <c r="I90" s="74" t="s">
        <v>4</v>
      </c>
      <c r="J90" s="74"/>
      <c r="K90" s="74"/>
      <c r="L90" s="128"/>
      <c r="M90" s="139"/>
      <c r="N90" s="139"/>
      <c r="O90" s="128"/>
      <c r="P90" s="129">
        <f>Tableau13[[#This Row],[Coût estimé ]]-Tableau13[[#This Row],[Soutien financier 
(à obtenir / obtenu)]]</f>
        <v>0</v>
      </c>
      <c r="Q90" s="28"/>
      <c r="AP90"/>
    </row>
    <row r="91" spans="1:42" ht="45" outlineLevel="1">
      <c r="A91" s="68" t="s">
        <v>134</v>
      </c>
      <c r="B91" s="81" t="s">
        <v>13</v>
      </c>
      <c r="C91" s="81" t="s">
        <v>13</v>
      </c>
      <c r="D91" s="81" t="s">
        <v>13</v>
      </c>
      <c r="E91" s="81" t="s">
        <v>13</v>
      </c>
      <c r="F91" s="77"/>
      <c r="G91" s="74" t="s">
        <v>230</v>
      </c>
      <c r="H91" s="147" t="s">
        <v>259</v>
      </c>
      <c r="I91" s="74" t="s">
        <v>5</v>
      </c>
      <c r="J91" s="74"/>
      <c r="K91" s="74"/>
      <c r="L91" s="128"/>
      <c r="M91" s="139"/>
      <c r="N91" s="139"/>
      <c r="O91" s="128"/>
      <c r="P91" s="129">
        <f>Tableau13[[#This Row],[Coût estimé ]]-Tableau13[[#This Row],[Soutien financier 
(à obtenir / obtenu)]]</f>
        <v>0</v>
      </c>
      <c r="Q91" s="28"/>
      <c r="AP91"/>
    </row>
    <row r="92" spans="1:42" ht="45" outlineLevel="1">
      <c r="A92" s="68" t="s">
        <v>134</v>
      </c>
      <c r="B92" s="81" t="s">
        <v>13</v>
      </c>
      <c r="C92" s="81" t="s">
        <v>13</v>
      </c>
      <c r="D92" s="81" t="s">
        <v>13</v>
      </c>
      <c r="E92" s="81" t="s">
        <v>13</v>
      </c>
      <c r="F92" s="77"/>
      <c r="G92" s="74" t="s">
        <v>185</v>
      </c>
      <c r="H92" s="132"/>
      <c r="I92" s="74" t="s">
        <v>2</v>
      </c>
      <c r="J92" s="74"/>
      <c r="K92" s="74"/>
      <c r="L92" s="128">
        <v>100</v>
      </c>
      <c r="M92" s="139" t="s">
        <v>192</v>
      </c>
      <c r="N92" s="139"/>
      <c r="O92" s="128"/>
      <c r="P92" s="129">
        <f>Tableau13[[#This Row],[Coût estimé ]]-Tableau13[[#This Row],[Soutien financier 
(à obtenir / obtenu)]]</f>
        <v>100</v>
      </c>
      <c r="Q92" s="28"/>
      <c r="AP92"/>
    </row>
    <row r="93" spans="1:42" ht="90">
      <c r="A93" s="136" t="s">
        <v>135</v>
      </c>
      <c r="B93" s="81" t="s">
        <v>13</v>
      </c>
      <c r="C93" s="81" t="s">
        <v>13</v>
      </c>
      <c r="D93" s="81" t="s">
        <v>13</v>
      </c>
      <c r="E93" s="81" t="s">
        <v>13</v>
      </c>
      <c r="F93" s="77" t="s">
        <v>132</v>
      </c>
      <c r="G93" s="77" t="s">
        <v>269</v>
      </c>
      <c r="H93" s="74" t="s">
        <v>261</v>
      </c>
      <c r="I93" s="74" t="s">
        <v>261</v>
      </c>
      <c r="J93" s="77"/>
      <c r="K93" s="74" t="s">
        <v>261</v>
      </c>
      <c r="L93" s="140"/>
      <c r="M93" s="140"/>
      <c r="N93" s="140"/>
      <c r="O93" s="140"/>
      <c r="P93" s="138"/>
      <c r="Q93" s="28"/>
      <c r="AP93"/>
    </row>
    <row r="94" spans="1:42" ht="45" outlineLevel="1">
      <c r="A94" s="69" t="s">
        <v>135</v>
      </c>
      <c r="B94" s="81" t="s">
        <v>13</v>
      </c>
      <c r="C94" s="81" t="s">
        <v>13</v>
      </c>
      <c r="D94" s="81" t="s">
        <v>13</v>
      </c>
      <c r="E94" s="81" t="s">
        <v>13</v>
      </c>
      <c r="F94" s="77"/>
      <c r="G94" s="74" t="s">
        <v>270</v>
      </c>
      <c r="H94" s="130"/>
      <c r="I94" s="74" t="s">
        <v>1</v>
      </c>
      <c r="J94" s="74"/>
      <c r="K94" s="74"/>
      <c r="L94" s="128"/>
      <c r="M94" s="139"/>
      <c r="N94" s="139"/>
      <c r="O94" s="128"/>
      <c r="P94" s="129">
        <f>Tableau13[[#This Row],[Coût estimé ]]-Tableau13[[#This Row],[Soutien financier 
(à obtenir / obtenu)]]</f>
        <v>0</v>
      </c>
      <c r="Q94" s="28"/>
      <c r="AP94"/>
    </row>
    <row r="95" spans="1:42" s="6" customFormat="1" ht="45" outlineLevel="1">
      <c r="A95" s="69" t="s">
        <v>135</v>
      </c>
      <c r="B95" s="81" t="s">
        <v>13</v>
      </c>
      <c r="C95" s="81" t="s">
        <v>13</v>
      </c>
      <c r="D95" s="81" t="s">
        <v>13</v>
      </c>
      <c r="E95" s="81" t="s">
        <v>13</v>
      </c>
      <c r="F95" s="77"/>
      <c r="G95" s="74" t="s">
        <v>186</v>
      </c>
      <c r="H95" s="74" t="s">
        <v>268</v>
      </c>
      <c r="I95" s="74" t="s">
        <v>5</v>
      </c>
      <c r="J95" s="74"/>
      <c r="K95" s="74"/>
      <c r="L95" s="128">
        <v>1000</v>
      </c>
      <c r="M95" s="139" t="s">
        <v>192</v>
      </c>
      <c r="N95" s="139"/>
      <c r="O95" s="128"/>
      <c r="P95" s="129">
        <f>Tableau13[[#This Row],[Coût estimé ]]-Tableau13[[#This Row],[Soutien financier 
(à obtenir / obtenu)]]</f>
        <v>1000</v>
      </c>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row>
    <row r="96" spans="1:42" s="6" customFormat="1" ht="45" outlineLevel="1" collapsed="1">
      <c r="A96" s="69" t="s">
        <v>135</v>
      </c>
      <c r="B96" s="81" t="s">
        <v>13</v>
      </c>
      <c r="C96" s="81" t="s">
        <v>13</v>
      </c>
      <c r="D96" s="81" t="s">
        <v>13</v>
      </c>
      <c r="E96" s="81" t="s">
        <v>13</v>
      </c>
      <c r="F96" s="77"/>
      <c r="G96" s="74" t="s">
        <v>187</v>
      </c>
      <c r="H96" s="130"/>
      <c r="I96" s="74" t="s">
        <v>2</v>
      </c>
      <c r="J96" s="74"/>
      <c r="K96" s="74"/>
      <c r="L96" s="128"/>
      <c r="M96" s="139"/>
      <c r="N96" s="139"/>
      <c r="O96" s="128"/>
      <c r="P96" s="129">
        <f>Tableau13[[#This Row],[Coût estimé ]]-Tableau13[[#This Row],[Soutien financier 
(à obtenir / obtenu)]]</f>
        <v>0</v>
      </c>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row>
    <row r="97" spans="1:16" s="28" customFormat="1" ht="45" outlineLevel="1">
      <c r="A97" s="69" t="s">
        <v>135</v>
      </c>
      <c r="B97" s="81" t="s">
        <v>13</v>
      </c>
      <c r="C97" s="81" t="s">
        <v>13</v>
      </c>
      <c r="D97" s="81" t="s">
        <v>13</v>
      </c>
      <c r="E97" s="81" t="s">
        <v>13</v>
      </c>
      <c r="F97" s="77"/>
      <c r="G97" s="74" t="s">
        <v>188</v>
      </c>
      <c r="H97" s="130"/>
      <c r="I97" s="74" t="s">
        <v>2</v>
      </c>
      <c r="J97" s="74"/>
      <c r="K97" s="74"/>
      <c r="L97" s="128"/>
      <c r="M97" s="139"/>
      <c r="N97" s="139"/>
      <c r="O97" s="128"/>
      <c r="P97" s="129">
        <f>Tableau13[[#This Row],[Coût estimé ]]-Tableau13[[#This Row],[Soutien financier 
(à obtenir / obtenu)]]</f>
        <v>0</v>
      </c>
    </row>
    <row r="98" spans="1:16" s="28" customFormat="1" ht="45" outlineLevel="1">
      <c r="A98" s="69" t="s">
        <v>135</v>
      </c>
      <c r="B98" s="81" t="s">
        <v>13</v>
      </c>
      <c r="C98" s="81" t="s">
        <v>13</v>
      </c>
      <c r="D98" s="81" t="s">
        <v>13</v>
      </c>
      <c r="E98" s="81" t="s">
        <v>13</v>
      </c>
      <c r="F98" s="77"/>
      <c r="G98" s="74" t="s">
        <v>189</v>
      </c>
      <c r="H98" s="130"/>
      <c r="I98" s="74" t="s">
        <v>2</v>
      </c>
      <c r="J98" s="74"/>
      <c r="K98" s="74"/>
      <c r="L98" s="128"/>
      <c r="M98" s="139"/>
      <c r="N98" s="139"/>
      <c r="O98" s="128"/>
      <c r="P98" s="129">
        <f>Tableau13[[#This Row],[Coût estimé ]]-Tableau13[[#This Row],[Soutien financier 
(à obtenir / obtenu)]]</f>
        <v>0</v>
      </c>
    </row>
    <row r="99" spans="1:16" s="28" customFormat="1" ht="31.5">
      <c r="A99" s="144" t="s">
        <v>195</v>
      </c>
      <c r="B99" s="70"/>
      <c r="C99" s="70"/>
      <c r="D99" s="70"/>
      <c r="E99" s="70"/>
      <c r="F99" s="71"/>
      <c r="G99" s="71"/>
      <c r="H99" s="71"/>
      <c r="I99" s="71"/>
      <c r="J99" s="71"/>
      <c r="K99" s="71"/>
      <c r="L99" s="142">
        <f>SUMIF(Tableau13[Coût annuel ou total ?],_Table!B3,Tableau13[[Coût estimé ]])</f>
        <v>4386000</v>
      </c>
      <c r="M99" s="148" t="s">
        <v>276</v>
      </c>
      <c r="N99" s="148"/>
      <c r="O99" s="72">
        <f>SUM(O15:O93)</f>
        <v>0</v>
      </c>
      <c r="P99" s="73">
        <f>SUM(P15:P93)</f>
        <v>4652554</v>
      </c>
    </row>
    <row r="100" spans="1:16" s="28" customFormat="1" ht="15.75">
      <c r="A100" s="145" t="s">
        <v>194</v>
      </c>
      <c r="B100" s="70"/>
      <c r="C100" s="70"/>
      <c r="D100" s="70"/>
      <c r="E100" s="70"/>
      <c r="F100" s="71"/>
      <c r="G100" s="71"/>
      <c r="H100" s="71"/>
      <c r="I100" s="71"/>
      <c r="J100" s="71"/>
      <c r="K100" s="71"/>
      <c r="L100" s="72">
        <f>SUMIF(Tableau13[Coût annuel ou total ?],_Table!B2,Tableau13[[Coût estimé ]])</f>
        <v>267554</v>
      </c>
      <c r="M100" s="143" t="s">
        <v>277</v>
      </c>
      <c r="N100" s="143"/>
      <c r="O100" s="72">
        <f>O99</f>
        <v>0</v>
      </c>
      <c r="P100" s="73">
        <f>P99</f>
        <v>4652554</v>
      </c>
    </row>
    <row r="101" spans="1:16" s="28" customFormat="1">
      <c r="H101" s="35"/>
      <c r="I101" s="35"/>
    </row>
    <row r="102" spans="1:16" s="28" customFormat="1"/>
    <row r="103" spans="1:16" s="28" customFormat="1"/>
    <row r="104" spans="1:16" s="28" customFormat="1"/>
    <row r="105" spans="1:16" s="28" customFormat="1"/>
    <row r="106" spans="1:16" s="28" customFormat="1"/>
    <row r="107" spans="1:16" s="28" customFormat="1"/>
    <row r="108" spans="1:16" s="28" customFormat="1"/>
    <row r="109" spans="1:16" s="28" customFormat="1"/>
    <row r="110" spans="1:16" s="28" customFormat="1"/>
    <row r="111" spans="1:16">
      <c r="A111" s="28"/>
      <c r="B111" s="28"/>
      <c r="C111" s="28"/>
      <c r="D111" s="28"/>
      <c r="E111" s="28"/>
      <c r="F111" s="28"/>
      <c r="G111" s="28"/>
      <c r="H111" s="28"/>
      <c r="I111" s="28"/>
      <c r="J111" s="28"/>
      <c r="K111" s="28"/>
      <c r="L111" s="28"/>
      <c r="M111" s="28"/>
      <c r="N111" s="28"/>
      <c r="O111" s="28"/>
      <c r="P111" s="28"/>
    </row>
    <row r="112" spans="1:16">
      <c r="A112" s="28"/>
      <c r="B112" s="28"/>
      <c r="C112" s="28"/>
      <c r="D112" s="28"/>
      <c r="E112" s="28"/>
      <c r="F112" s="28"/>
      <c r="G112" s="28"/>
      <c r="H112" s="28"/>
      <c r="I112" s="28"/>
      <c r="J112" s="28"/>
      <c r="K112" s="28"/>
      <c r="L112" s="28"/>
      <c r="M112" s="28"/>
      <c r="N112" s="28"/>
      <c r="O112" s="28"/>
      <c r="P112" s="28"/>
    </row>
    <row r="113" spans="1:16">
      <c r="A113" s="28"/>
      <c r="B113" s="28"/>
      <c r="C113" s="28"/>
      <c r="D113" s="28"/>
      <c r="E113" s="28"/>
      <c r="F113" s="28"/>
      <c r="G113" s="28"/>
      <c r="H113" s="28"/>
      <c r="I113" s="28"/>
      <c r="J113" s="28"/>
      <c r="K113" s="28"/>
      <c r="L113" s="28"/>
      <c r="M113" s="28"/>
      <c r="N113" s="28"/>
      <c r="O113" s="28"/>
      <c r="P113" s="28"/>
    </row>
    <row r="114" spans="1:16">
      <c r="A114" s="28"/>
      <c r="B114" s="28"/>
      <c r="C114" s="28"/>
      <c r="D114" s="28"/>
      <c r="E114" s="28"/>
      <c r="F114" s="28"/>
      <c r="G114" s="28"/>
      <c r="H114" s="28"/>
      <c r="I114" s="28"/>
      <c r="J114" s="28"/>
      <c r="K114" s="28"/>
      <c r="L114" s="28"/>
      <c r="M114" s="28"/>
      <c r="N114" s="28"/>
      <c r="O114" s="28"/>
      <c r="P114" s="28"/>
    </row>
  </sheetData>
  <mergeCells count="1">
    <mergeCell ref="L12:P12"/>
  </mergeCells>
  <hyperlinks>
    <hyperlink ref="N72" r:id="rId1" display="https://amp-rts-ch.cdn.ampproject.org/c/s/amp.rts.ch/info/regions/vaud/13709734-feu-vert-vaudois-aux-subventions-pour-lutter-contre-les-ilots-de-chaleur-en-ville.html" xr:uid="{D2982B83-4F78-47B7-B9D8-95057471F12F}"/>
  </hyperlinks>
  <pageMargins left="0.70866141732283472" right="0.70866141732283472" top="0.74803149606299213" bottom="0.74803149606299213" header="0.31496062992125984" footer="0.31496062992125984"/>
  <pageSetup paperSize="9" scale="34" fitToHeight="0" orientation="landscape" r:id="rId2"/>
  <ignoredErrors>
    <ignoredError sqref="P17" calculatedColumn="1"/>
  </ignoredErrors>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1D40A3F4-C0AC-4E44-B685-78B96D07F7A3}">
          <x14:formula1>
            <xm:f>_Table!$B$2:$B$3</xm:f>
          </x14:formula1>
          <xm:sqref>M73:N85 M19:N24 M56:N58 M47:N54 M87:N92 M94:N98 M60:N70 M26:N28 M30:N37 M40:N45 M16:M17 N16</xm:sqref>
        </x14:dataValidation>
        <x14:dataValidation type="list" allowBlank="1" showInputMessage="1" showErrorMessage="1" xr:uid="{ED964A0F-1525-4E0B-9732-9E7F1A37C905}">
          <x14:formula1>
            <xm:f>_Table!$A$2:$A$8</xm:f>
          </x14:formula1>
          <xm:sqref>I16:I17 I19:I24 I26:I28 I30:I38 I40:I45 I47:I54 I56:I58 I60:I71 I73:I85 I87:I92 I94:I97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16436-1B92-4675-AADA-DEAEC4462D05}">
  <sheetPr>
    <tabColor theme="4" tint="0.59999389629810485"/>
    <pageSetUpPr fitToPage="1"/>
  </sheetPr>
  <dimension ref="A1:AP119"/>
  <sheetViews>
    <sheetView zoomScaleNormal="100" workbookViewId="0">
      <pane xSplit="1" ySplit="16" topLeftCell="K33" activePane="bottomRight" state="frozen"/>
      <selection pane="topRight" activeCell="B1" sqref="B1"/>
      <selection pane="bottomLeft" activeCell="A16" sqref="A16"/>
      <selection pane="bottomRight" activeCell="P35" sqref="P35"/>
    </sheetView>
  </sheetViews>
  <sheetFormatPr baseColWidth="10" defaultColWidth="9.28515625" defaultRowHeight="15" outlineLevelRow="1"/>
  <cols>
    <col min="1" max="1" width="35" customWidth="1"/>
    <col min="2" max="5" width="4.7109375" customWidth="1"/>
    <col min="6" max="6" width="31.140625" customWidth="1"/>
    <col min="7" max="7" width="64.28515625" customWidth="1"/>
    <col min="8" max="8" width="49.7109375" customWidth="1"/>
    <col min="9" max="9" width="20.140625" customWidth="1"/>
    <col min="10" max="10" width="44.28515625" customWidth="1"/>
    <col min="11" max="11" width="45.42578125" customWidth="1"/>
    <col min="12" max="12" width="21.7109375" bestFit="1" customWidth="1"/>
    <col min="13" max="13" width="16.140625" bestFit="1" customWidth="1"/>
    <col min="14" max="14" width="35" bestFit="1" customWidth="1"/>
    <col min="15" max="15" width="25.42578125" customWidth="1"/>
    <col min="16" max="16" width="21.42578125" bestFit="1" customWidth="1"/>
    <col min="17" max="17" width="25.28515625" customWidth="1"/>
    <col min="18" max="18" width="20" style="28" customWidth="1"/>
    <col min="19" max="19" width="20.7109375" style="28" customWidth="1"/>
    <col min="20" max="42" width="9.28515625" style="28"/>
  </cols>
  <sheetData>
    <row r="1" spans="1:42" s="28" customFormat="1" ht="21">
      <c r="A1" s="27" t="s">
        <v>12</v>
      </c>
    </row>
    <row r="2" spans="1:42" s="28" customFormat="1"/>
    <row r="3" spans="1:42" s="28" customFormat="1">
      <c r="A3" s="31" t="s">
        <v>14</v>
      </c>
    </row>
    <row r="4" spans="1:42" s="28" customFormat="1">
      <c r="A4" s="39" t="s">
        <v>112</v>
      </c>
    </row>
    <row r="5" spans="1:42" s="28" customFormat="1">
      <c r="A5" s="40" t="s">
        <v>111</v>
      </c>
    </row>
    <row r="6" spans="1:42" s="28" customFormat="1">
      <c r="A6" s="123" t="s">
        <v>110</v>
      </c>
    </row>
    <row r="7" spans="1:42" s="28" customFormat="1">
      <c r="A7" s="31" t="s">
        <v>47</v>
      </c>
    </row>
    <row r="8" spans="1:42" s="28" customFormat="1">
      <c r="A8" s="31"/>
    </row>
    <row r="9" spans="1:42" s="33" customFormat="1">
      <c r="A9" s="35" t="s">
        <v>412</v>
      </c>
    </row>
    <row r="10" spans="1:42" s="33" customFormat="1" ht="15.75" thickBot="1">
      <c r="A10" s="7" t="s">
        <v>287</v>
      </c>
    </row>
    <row r="11" spans="1:42" s="33" customFormat="1" ht="16.5" thickTop="1" thickBot="1">
      <c r="A11" s="7" t="s">
        <v>415</v>
      </c>
    </row>
    <row r="12" spans="1:42" s="33" customFormat="1" ht="16.5" thickTop="1" thickBot="1">
      <c r="A12" s="34" t="s">
        <v>288</v>
      </c>
    </row>
    <row r="13" spans="1:42" s="28" customFormat="1" ht="15.75" thickTop="1">
      <c r="L13" s="176" t="s">
        <v>55</v>
      </c>
      <c r="M13" s="176"/>
      <c r="N13" s="176"/>
      <c r="O13" s="176"/>
      <c r="P13" s="176"/>
    </row>
    <row r="14" spans="1:42" s="42" customFormat="1" ht="47.25" customHeight="1">
      <c r="A14" s="43" t="s">
        <v>0</v>
      </c>
      <c r="B14" s="44" t="s">
        <v>7</v>
      </c>
      <c r="C14" s="44" t="s">
        <v>8</v>
      </c>
      <c r="D14" s="44" t="s">
        <v>9</v>
      </c>
      <c r="E14" s="44" t="s">
        <v>114</v>
      </c>
      <c r="F14" s="45" t="s">
        <v>60</v>
      </c>
      <c r="G14" s="46" t="s">
        <v>61</v>
      </c>
      <c r="H14" s="124" t="s">
        <v>380</v>
      </c>
      <c r="I14" s="124" t="s">
        <v>56</v>
      </c>
      <c r="J14" s="47" t="s">
        <v>62</v>
      </c>
      <c r="K14" s="47" t="s">
        <v>79</v>
      </c>
      <c r="L14" s="48" t="s">
        <v>321</v>
      </c>
      <c r="M14" s="48" t="s">
        <v>191</v>
      </c>
      <c r="N14" s="48" t="s">
        <v>279</v>
      </c>
      <c r="O14" s="48" t="s">
        <v>64</v>
      </c>
      <c r="P14" s="49" t="s">
        <v>291</v>
      </c>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row>
    <row r="15" spans="1:42" s="107" customFormat="1" ht="105" hidden="1">
      <c r="A15" s="99" t="s">
        <v>101</v>
      </c>
      <c r="B15" s="100"/>
      <c r="C15" s="101"/>
      <c r="D15" s="101"/>
      <c r="E15" s="101"/>
      <c r="F15" s="102" t="s">
        <v>51</v>
      </c>
      <c r="G15" s="103" t="s">
        <v>84</v>
      </c>
      <c r="H15" s="103" t="s">
        <v>81</v>
      </c>
      <c r="I15" s="102" t="s">
        <v>63</v>
      </c>
      <c r="J15" s="102" t="s">
        <v>53</v>
      </c>
      <c r="K15" s="102" t="s">
        <v>85</v>
      </c>
      <c r="L15" s="102"/>
      <c r="M15" s="102"/>
      <c r="N15" s="102"/>
      <c r="O15" s="104">
        <f t="shared" ref="O15" si="0">O16</f>
        <v>0</v>
      </c>
      <c r="P15" s="105"/>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row>
    <row r="16" spans="1:42" ht="15.75">
      <c r="A16" s="50" t="s">
        <v>58</v>
      </c>
      <c r="B16" s="51"/>
      <c r="C16" s="52"/>
      <c r="D16" s="52"/>
      <c r="E16" s="52"/>
      <c r="F16" s="53"/>
      <c r="G16" s="53"/>
      <c r="H16" s="54"/>
      <c r="I16" s="55"/>
      <c r="J16" s="55"/>
      <c r="K16" s="55"/>
      <c r="L16" s="55"/>
      <c r="M16" s="55"/>
      <c r="N16" s="55"/>
      <c r="O16" s="56"/>
      <c r="P16" s="57"/>
      <c r="Q16" s="28"/>
      <c r="AP16"/>
    </row>
    <row r="17" spans="1:41" s="6" customFormat="1" ht="78" customHeight="1">
      <c r="A17" s="133" t="s">
        <v>116</v>
      </c>
      <c r="B17" s="81" t="s">
        <v>13</v>
      </c>
      <c r="C17" s="101"/>
      <c r="D17" s="101"/>
      <c r="E17" s="101"/>
      <c r="F17" s="77" t="s">
        <v>271</v>
      </c>
      <c r="G17" s="74" t="s">
        <v>124</v>
      </c>
      <c r="H17" s="75" t="s">
        <v>290</v>
      </c>
      <c r="I17" s="75" t="s">
        <v>4</v>
      </c>
      <c r="J17" s="75"/>
      <c r="K17" s="74" t="s">
        <v>289</v>
      </c>
      <c r="L17" s="75">
        <v>1000</v>
      </c>
      <c r="M17" s="139" t="s">
        <v>193</v>
      </c>
      <c r="N17" s="139"/>
      <c r="O17" s="79"/>
      <c r="P17" s="80">
        <v>650</v>
      </c>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row>
    <row r="18" spans="1:41" s="6" customFormat="1" ht="300.75" customHeight="1">
      <c r="A18" s="133" t="s">
        <v>57</v>
      </c>
      <c r="B18" s="81" t="s">
        <v>13</v>
      </c>
      <c r="C18" s="81" t="s">
        <v>13</v>
      </c>
      <c r="D18" s="81" t="s">
        <v>13</v>
      </c>
      <c r="E18" s="81" t="s">
        <v>13</v>
      </c>
      <c r="F18" s="77" t="s">
        <v>115</v>
      </c>
      <c r="G18" s="77" t="s">
        <v>82</v>
      </c>
      <c r="H18" s="75" t="s">
        <v>381</v>
      </c>
      <c r="I18" s="75" t="s">
        <v>138</v>
      </c>
      <c r="J18" s="75"/>
      <c r="K18" s="74" t="s">
        <v>292</v>
      </c>
      <c r="L18" s="75">
        <v>2000</v>
      </c>
      <c r="M18" s="139" t="s">
        <v>193</v>
      </c>
      <c r="N18" s="149" t="s">
        <v>278</v>
      </c>
      <c r="O18" s="75">
        <v>1000</v>
      </c>
      <c r="P18" s="80">
        <v>50</v>
      </c>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row>
    <row r="19" spans="1:41" s="6" customFormat="1" ht="105">
      <c r="A19" s="133" t="s">
        <v>117</v>
      </c>
      <c r="B19" s="81" t="s">
        <v>13</v>
      </c>
      <c r="C19" s="81" t="s">
        <v>13</v>
      </c>
      <c r="D19" s="81" t="s">
        <v>13</v>
      </c>
      <c r="E19" s="81" t="s">
        <v>13</v>
      </c>
      <c r="F19" s="77" t="s">
        <v>125</v>
      </c>
      <c r="G19" s="77" t="s">
        <v>273</v>
      </c>
      <c r="H19" s="74" t="s">
        <v>233</v>
      </c>
      <c r="I19" s="74" t="s">
        <v>233</v>
      </c>
      <c r="J19" s="74" t="s">
        <v>233</v>
      </c>
      <c r="K19" s="74" t="s">
        <v>233</v>
      </c>
      <c r="L19" s="137"/>
      <c r="M19" s="137"/>
      <c r="N19" s="150" t="s">
        <v>297</v>
      </c>
      <c r="O19" s="137"/>
      <c r="P19" s="138"/>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row>
    <row r="20" spans="1:41" s="6" customFormat="1" ht="30" outlineLevel="1">
      <c r="A20" s="58" t="s">
        <v>117</v>
      </c>
      <c r="B20" s="81" t="s">
        <v>13</v>
      </c>
      <c r="C20" s="81" t="s">
        <v>13</v>
      </c>
      <c r="D20" s="81" t="s">
        <v>13</v>
      </c>
      <c r="E20" s="81" t="s">
        <v>13</v>
      </c>
      <c r="F20" s="77"/>
      <c r="G20" s="74" t="s">
        <v>294</v>
      </c>
      <c r="H20" s="75" t="s">
        <v>293</v>
      </c>
      <c r="I20" s="75" t="s">
        <v>5</v>
      </c>
      <c r="J20" s="74"/>
      <c r="K20" s="74"/>
      <c r="L20" s="128"/>
      <c r="M20" s="139"/>
      <c r="N20" s="139"/>
      <c r="O20" s="128"/>
      <c r="P20" s="129"/>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row>
    <row r="21" spans="1:41" s="6" customFormat="1" ht="30" outlineLevel="1">
      <c r="A21" s="58" t="s">
        <v>117</v>
      </c>
      <c r="B21" s="81" t="s">
        <v>13</v>
      </c>
      <c r="C21" s="81" t="s">
        <v>13</v>
      </c>
      <c r="D21" s="81" t="s">
        <v>13</v>
      </c>
      <c r="E21" s="81" t="s">
        <v>13</v>
      </c>
      <c r="F21" s="77"/>
      <c r="G21" s="74" t="s">
        <v>141</v>
      </c>
      <c r="H21" s="75" t="s">
        <v>383</v>
      </c>
      <c r="I21" s="75" t="s">
        <v>138</v>
      </c>
      <c r="J21" s="75"/>
      <c r="K21" s="77" t="s">
        <v>322</v>
      </c>
      <c r="L21" s="128">
        <v>5000</v>
      </c>
      <c r="M21" s="139" t="s">
        <v>193</v>
      </c>
      <c r="N21" s="139"/>
      <c r="O21" s="128"/>
      <c r="P21" s="129">
        <v>10000</v>
      </c>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row>
    <row r="22" spans="1:41" s="6" customFormat="1" ht="129.75" customHeight="1" outlineLevel="1">
      <c r="A22" s="58" t="s">
        <v>117</v>
      </c>
      <c r="B22" s="81" t="s">
        <v>13</v>
      </c>
      <c r="C22" s="81" t="s">
        <v>13</v>
      </c>
      <c r="D22" s="81" t="s">
        <v>13</v>
      </c>
      <c r="E22" s="81" t="s">
        <v>13</v>
      </c>
      <c r="F22" s="77"/>
      <c r="G22" s="74" t="s">
        <v>142</v>
      </c>
      <c r="H22" s="74" t="s">
        <v>382</v>
      </c>
      <c r="I22" s="75" t="s">
        <v>5</v>
      </c>
      <c r="J22" s="75" t="s">
        <v>384</v>
      </c>
      <c r="K22" s="74" t="s">
        <v>300</v>
      </c>
      <c r="L22" s="128">
        <v>1000</v>
      </c>
      <c r="M22" s="139" t="s">
        <v>193</v>
      </c>
      <c r="N22" s="139"/>
      <c r="O22" s="128"/>
      <c r="P22" s="146">
        <v>1000</v>
      </c>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row>
    <row r="23" spans="1:41" s="6" customFormat="1" ht="150" outlineLevel="1">
      <c r="A23" s="58" t="s">
        <v>117</v>
      </c>
      <c r="B23" s="81" t="s">
        <v>13</v>
      </c>
      <c r="C23" s="81" t="s">
        <v>13</v>
      </c>
      <c r="D23" s="81" t="s">
        <v>13</v>
      </c>
      <c r="E23" s="81" t="s">
        <v>13</v>
      </c>
      <c r="F23" s="77"/>
      <c r="G23" s="74" t="s">
        <v>143</v>
      </c>
      <c r="H23" s="75" t="s">
        <v>377</v>
      </c>
      <c r="I23" s="75" t="s">
        <v>5</v>
      </c>
      <c r="J23" s="75" t="s">
        <v>385</v>
      </c>
      <c r="K23" s="74" t="s">
        <v>378</v>
      </c>
      <c r="L23" s="128">
        <v>1500</v>
      </c>
      <c r="M23" s="139" t="s">
        <v>192</v>
      </c>
      <c r="N23" s="139"/>
      <c r="O23" s="128"/>
      <c r="P23" s="146"/>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row>
    <row r="24" spans="1:41" s="6" customFormat="1" ht="45" outlineLevel="1">
      <c r="A24" s="58" t="s">
        <v>117</v>
      </c>
      <c r="B24" s="81" t="s">
        <v>13</v>
      </c>
      <c r="C24" s="81" t="s">
        <v>13</v>
      </c>
      <c r="D24" s="81" t="s">
        <v>13</v>
      </c>
      <c r="E24" s="81" t="s">
        <v>13</v>
      </c>
      <c r="F24" s="77"/>
      <c r="G24" s="74" t="s">
        <v>144</v>
      </c>
      <c r="H24" s="130"/>
      <c r="I24" s="75" t="s">
        <v>3</v>
      </c>
      <c r="J24" s="75" t="s">
        <v>296</v>
      </c>
      <c r="K24" s="74" t="s">
        <v>295</v>
      </c>
      <c r="L24" s="128"/>
      <c r="M24" s="139"/>
      <c r="N24" s="139"/>
      <c r="O24" s="128"/>
      <c r="P24" s="129"/>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row>
    <row r="25" spans="1:41" s="6" customFormat="1" ht="315" outlineLevel="1">
      <c r="A25" s="58" t="s">
        <v>117</v>
      </c>
      <c r="B25" s="81" t="s">
        <v>13</v>
      </c>
      <c r="C25" s="81" t="s">
        <v>13</v>
      </c>
      <c r="D25" s="81" t="s">
        <v>13</v>
      </c>
      <c r="E25" s="81" t="s">
        <v>13</v>
      </c>
      <c r="F25" s="77"/>
      <c r="G25" s="74" t="s">
        <v>272</v>
      </c>
      <c r="H25" s="75" t="s">
        <v>386</v>
      </c>
      <c r="I25" s="75" t="s">
        <v>138</v>
      </c>
      <c r="J25" s="75"/>
      <c r="K25" s="74" t="s">
        <v>301</v>
      </c>
      <c r="L25" s="128">
        <v>3100</v>
      </c>
      <c r="M25" s="139" t="s">
        <v>193</v>
      </c>
      <c r="N25" s="139"/>
      <c r="O25" s="128">
        <f>2275</f>
        <v>2275</v>
      </c>
      <c r="P25" s="129">
        <v>4550</v>
      </c>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row>
    <row r="26" spans="1:41" s="6" customFormat="1" ht="60">
      <c r="A26" s="133" t="s">
        <v>119</v>
      </c>
      <c r="B26" s="81" t="s">
        <v>13</v>
      </c>
      <c r="C26" s="81" t="s">
        <v>13</v>
      </c>
      <c r="D26" s="81" t="s">
        <v>13</v>
      </c>
      <c r="E26" s="81" t="s">
        <v>13</v>
      </c>
      <c r="F26" s="77" t="s">
        <v>125</v>
      </c>
      <c r="G26" s="77" t="s">
        <v>123</v>
      </c>
      <c r="H26" s="74" t="s">
        <v>234</v>
      </c>
      <c r="I26" s="74" t="s">
        <v>234</v>
      </c>
      <c r="J26" s="74" t="s">
        <v>234</v>
      </c>
      <c r="K26" s="74" t="s">
        <v>234</v>
      </c>
      <c r="L26" s="137"/>
      <c r="M26" s="137"/>
      <c r="N26" s="137"/>
      <c r="O26" s="137"/>
      <c r="P26" s="138"/>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row>
    <row r="27" spans="1:41" s="6" customFormat="1" ht="30" outlineLevel="1">
      <c r="A27" s="58" t="s">
        <v>119</v>
      </c>
      <c r="B27" s="81" t="s">
        <v>13</v>
      </c>
      <c r="C27" s="81" t="s">
        <v>13</v>
      </c>
      <c r="D27" s="81" t="s">
        <v>13</v>
      </c>
      <c r="E27" s="81" t="s">
        <v>13</v>
      </c>
      <c r="F27" s="77"/>
      <c r="G27" s="77" t="s">
        <v>145</v>
      </c>
      <c r="H27" s="75" t="s">
        <v>298</v>
      </c>
      <c r="I27" s="75" t="s">
        <v>138</v>
      </c>
      <c r="J27" s="75"/>
      <c r="K27" s="131"/>
      <c r="L27" s="128"/>
      <c r="M27" s="139"/>
      <c r="N27" s="139"/>
      <c r="O27" s="128"/>
      <c r="P27" s="129"/>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row>
    <row r="28" spans="1:41" s="6" customFormat="1" ht="72" customHeight="1" outlineLevel="1">
      <c r="A28" s="58" t="s">
        <v>119</v>
      </c>
      <c r="B28" s="81" t="s">
        <v>13</v>
      </c>
      <c r="C28" s="81" t="s">
        <v>13</v>
      </c>
      <c r="D28" s="81" t="s">
        <v>13</v>
      </c>
      <c r="E28" s="81" t="s">
        <v>13</v>
      </c>
      <c r="F28" s="77"/>
      <c r="G28" s="74" t="s">
        <v>146</v>
      </c>
      <c r="H28" s="130"/>
      <c r="I28" s="75" t="s">
        <v>2</v>
      </c>
      <c r="J28" s="75"/>
      <c r="K28" s="131" t="s">
        <v>302</v>
      </c>
      <c r="L28" s="128"/>
      <c r="M28" s="139"/>
      <c r="N28" s="139"/>
      <c r="O28" s="128"/>
      <c r="P28" s="129"/>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row>
    <row r="29" spans="1:41" s="6" customFormat="1" ht="120" customHeight="1" outlineLevel="1">
      <c r="A29" s="58" t="s">
        <v>119</v>
      </c>
      <c r="B29" s="81" t="s">
        <v>13</v>
      </c>
      <c r="C29" s="81" t="s">
        <v>13</v>
      </c>
      <c r="D29" s="81" t="s">
        <v>13</v>
      </c>
      <c r="E29" s="81" t="s">
        <v>13</v>
      </c>
      <c r="F29" s="77"/>
      <c r="G29" s="74" t="s">
        <v>147</v>
      </c>
      <c r="H29" s="75" t="s">
        <v>299</v>
      </c>
      <c r="I29" s="75" t="s">
        <v>138</v>
      </c>
      <c r="J29" s="75"/>
      <c r="K29" s="153" t="s">
        <v>303</v>
      </c>
      <c r="L29" s="139"/>
      <c r="M29" s="139"/>
      <c r="N29" s="139"/>
      <c r="O29" s="128">
        <v>5600</v>
      </c>
      <c r="P29" s="129">
        <v>437600</v>
      </c>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row>
    <row r="30" spans="1:41" s="6" customFormat="1" ht="135">
      <c r="A30" s="133" t="s">
        <v>120</v>
      </c>
      <c r="B30" s="81" t="s">
        <v>13</v>
      </c>
      <c r="C30" s="81" t="s">
        <v>13</v>
      </c>
      <c r="D30" s="81" t="s">
        <v>13</v>
      </c>
      <c r="E30" s="81" t="s">
        <v>13</v>
      </c>
      <c r="F30" s="77" t="s">
        <v>132</v>
      </c>
      <c r="G30" s="77" t="s">
        <v>196</v>
      </c>
      <c r="H30" s="74" t="s">
        <v>237</v>
      </c>
      <c r="I30" s="74" t="s">
        <v>237</v>
      </c>
      <c r="J30" s="74" t="s">
        <v>237</v>
      </c>
      <c r="K30" s="74" t="s">
        <v>237</v>
      </c>
      <c r="L30" s="137"/>
      <c r="M30" s="137"/>
      <c r="N30" s="150" t="s">
        <v>281</v>
      </c>
      <c r="O30" s="137"/>
      <c r="P30" s="138"/>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row>
    <row r="31" spans="1:41" s="6" customFormat="1" ht="30" outlineLevel="1">
      <c r="A31" s="58" t="s">
        <v>120</v>
      </c>
      <c r="B31" s="81" t="s">
        <v>13</v>
      </c>
      <c r="C31" s="81" t="s">
        <v>13</v>
      </c>
      <c r="D31" s="81" t="s">
        <v>13</v>
      </c>
      <c r="E31" s="81" t="s">
        <v>13</v>
      </c>
      <c r="F31" s="77"/>
      <c r="G31" s="74" t="s">
        <v>197</v>
      </c>
      <c r="H31" s="74" t="s">
        <v>304</v>
      </c>
      <c r="I31" s="75" t="s">
        <v>2</v>
      </c>
      <c r="J31" s="75"/>
      <c r="K31" s="74" t="s">
        <v>305</v>
      </c>
      <c r="L31" s="75"/>
      <c r="M31" s="139"/>
      <c r="N31" s="139"/>
      <c r="O31" s="75"/>
      <c r="P31" s="146"/>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row>
    <row r="32" spans="1:41" s="6" customFormat="1" ht="60" outlineLevel="1">
      <c r="A32" s="58" t="s">
        <v>120</v>
      </c>
      <c r="B32" s="81" t="s">
        <v>13</v>
      </c>
      <c r="C32" s="81" t="s">
        <v>13</v>
      </c>
      <c r="D32" s="81" t="s">
        <v>13</v>
      </c>
      <c r="E32" s="81" t="s">
        <v>13</v>
      </c>
      <c r="F32" s="77"/>
      <c r="G32" s="74" t="s">
        <v>198</v>
      </c>
      <c r="H32" s="75" t="s">
        <v>387</v>
      </c>
      <c r="I32" s="75" t="s">
        <v>5</v>
      </c>
      <c r="J32" s="75"/>
      <c r="K32" s="74"/>
      <c r="L32" s="75">
        <v>60000</v>
      </c>
      <c r="M32" s="139" t="s">
        <v>192</v>
      </c>
      <c r="N32" s="139"/>
      <c r="O32" s="75"/>
      <c r="P32" s="146">
        <f>60000+12000</f>
        <v>72000</v>
      </c>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row>
    <row r="33" spans="1:42" s="6" customFormat="1" ht="45" outlineLevel="1">
      <c r="A33" s="58" t="s">
        <v>120</v>
      </c>
      <c r="B33" s="81" t="s">
        <v>13</v>
      </c>
      <c r="C33" s="81" t="s">
        <v>13</v>
      </c>
      <c r="D33" s="81" t="s">
        <v>13</v>
      </c>
      <c r="E33" s="81" t="s">
        <v>13</v>
      </c>
      <c r="F33" s="77"/>
      <c r="G33" s="74" t="s">
        <v>199</v>
      </c>
      <c r="H33" s="74" t="s">
        <v>388</v>
      </c>
      <c r="I33" s="75" t="s">
        <v>138</v>
      </c>
      <c r="J33" s="75"/>
      <c r="K33" s="74" t="s">
        <v>306</v>
      </c>
      <c r="L33" s="75"/>
      <c r="M33" s="139"/>
      <c r="N33" s="139"/>
      <c r="O33" s="75"/>
      <c r="P33" s="146"/>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row>
    <row r="34" spans="1:42" s="6" customFormat="1" ht="30" outlineLevel="1">
      <c r="A34" s="58" t="s">
        <v>120</v>
      </c>
      <c r="B34" s="81" t="s">
        <v>13</v>
      </c>
      <c r="C34" s="81" t="s">
        <v>13</v>
      </c>
      <c r="D34" s="81" t="s">
        <v>13</v>
      </c>
      <c r="E34" s="81" t="s">
        <v>13</v>
      </c>
      <c r="F34" s="77"/>
      <c r="G34" s="74" t="s">
        <v>200</v>
      </c>
      <c r="H34" s="74"/>
      <c r="I34" s="75" t="s">
        <v>2</v>
      </c>
      <c r="J34" s="75"/>
      <c r="K34" s="74"/>
      <c r="L34" s="75"/>
      <c r="M34" s="139"/>
      <c r="N34" s="139"/>
      <c r="O34" s="75"/>
      <c r="P34" s="146"/>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row>
    <row r="35" spans="1:42" s="6" customFormat="1" ht="128.25" customHeight="1" outlineLevel="1">
      <c r="A35" s="58" t="s">
        <v>120</v>
      </c>
      <c r="B35" s="81" t="s">
        <v>13</v>
      </c>
      <c r="C35" s="81" t="s">
        <v>13</v>
      </c>
      <c r="D35" s="81" t="s">
        <v>13</v>
      </c>
      <c r="E35" s="81" t="s">
        <v>13</v>
      </c>
      <c r="F35" s="77"/>
      <c r="G35" s="74" t="s">
        <v>201</v>
      </c>
      <c r="H35" s="74" t="s">
        <v>389</v>
      </c>
      <c r="I35" s="75" t="s">
        <v>5</v>
      </c>
      <c r="J35" s="74" t="s">
        <v>390</v>
      </c>
      <c r="K35" s="74" t="s">
        <v>307</v>
      </c>
      <c r="L35" s="75"/>
      <c r="M35" s="139"/>
      <c r="N35" s="139"/>
      <c r="O35" s="75">
        <v>10000</v>
      </c>
      <c r="P35" s="146">
        <v>8410</v>
      </c>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row>
    <row r="36" spans="1:42" s="6" customFormat="1" ht="30" outlineLevel="1">
      <c r="A36" s="58" t="s">
        <v>120</v>
      </c>
      <c r="B36" s="81" t="s">
        <v>13</v>
      </c>
      <c r="C36" s="81" t="s">
        <v>13</v>
      </c>
      <c r="D36" s="81" t="s">
        <v>13</v>
      </c>
      <c r="E36" s="81" t="s">
        <v>13</v>
      </c>
      <c r="F36" s="77"/>
      <c r="G36" s="74" t="s">
        <v>202</v>
      </c>
      <c r="H36" s="75" t="s">
        <v>308</v>
      </c>
      <c r="I36" s="75" t="s">
        <v>5</v>
      </c>
      <c r="J36" s="74"/>
      <c r="K36" s="74" t="s">
        <v>309</v>
      </c>
      <c r="L36" s="75"/>
      <c r="M36" s="139"/>
      <c r="N36" s="139"/>
      <c r="O36" s="75"/>
      <c r="P36" s="146"/>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row>
    <row r="37" spans="1:42" s="6" customFormat="1" ht="30" outlineLevel="1">
      <c r="A37" s="58" t="s">
        <v>120</v>
      </c>
      <c r="B37" s="81" t="s">
        <v>13</v>
      </c>
      <c r="C37" s="81" t="s">
        <v>13</v>
      </c>
      <c r="D37" s="81" t="s">
        <v>13</v>
      </c>
      <c r="E37" s="81" t="s">
        <v>13</v>
      </c>
      <c r="F37" s="77"/>
      <c r="G37" s="74" t="s">
        <v>203</v>
      </c>
      <c r="H37" s="74"/>
      <c r="I37" s="75" t="s">
        <v>2</v>
      </c>
      <c r="J37" s="75"/>
      <c r="K37" s="74"/>
      <c r="L37" s="75"/>
      <c r="M37" s="139"/>
      <c r="N37" s="139"/>
      <c r="O37" s="75"/>
      <c r="P37" s="146"/>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row>
    <row r="38" spans="1:42" s="6" customFormat="1" ht="30" outlineLevel="1">
      <c r="A38" s="58" t="s">
        <v>120</v>
      </c>
      <c r="B38" s="81" t="s">
        <v>13</v>
      </c>
      <c r="C38" s="81" t="s">
        <v>13</v>
      </c>
      <c r="D38" s="81" t="s">
        <v>13</v>
      </c>
      <c r="E38" s="81" t="s">
        <v>13</v>
      </c>
      <c r="F38" s="77"/>
      <c r="G38" s="74" t="s">
        <v>204</v>
      </c>
      <c r="H38" s="74"/>
      <c r="I38" s="75" t="s">
        <v>2</v>
      </c>
      <c r="J38" s="75"/>
      <c r="K38" s="74"/>
      <c r="L38" s="75"/>
      <c r="M38" s="139"/>
      <c r="N38" s="139"/>
      <c r="O38" s="75"/>
      <c r="P38" s="146"/>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row>
    <row r="39" spans="1:42" ht="15.75">
      <c r="A39" s="59" t="s">
        <v>52</v>
      </c>
      <c r="B39" s="60"/>
      <c r="C39" s="61"/>
      <c r="D39" s="61"/>
      <c r="E39" s="61"/>
      <c r="F39" s="62"/>
      <c r="G39" s="62"/>
      <c r="H39" s="63"/>
      <c r="I39" s="64"/>
      <c r="J39" s="64"/>
      <c r="K39" s="64"/>
      <c r="L39" s="64"/>
      <c r="M39" s="64"/>
      <c r="N39" s="64"/>
      <c r="O39" s="65"/>
      <c r="P39" s="66"/>
      <c r="Q39" s="28"/>
      <c r="AP39"/>
    </row>
    <row r="40" spans="1:42" ht="360">
      <c r="A40" s="134" t="s">
        <v>122</v>
      </c>
      <c r="B40" s="81" t="s">
        <v>13</v>
      </c>
      <c r="C40" s="81" t="s">
        <v>13</v>
      </c>
      <c r="D40" s="81" t="s">
        <v>13</v>
      </c>
      <c r="E40" s="81" t="s">
        <v>13</v>
      </c>
      <c r="F40" s="77" t="s">
        <v>128</v>
      </c>
      <c r="G40" s="77" t="s">
        <v>133</v>
      </c>
      <c r="H40" s="74" t="s">
        <v>238</v>
      </c>
      <c r="I40" s="74" t="s">
        <v>238</v>
      </c>
      <c r="J40" s="74" t="s">
        <v>238</v>
      </c>
      <c r="K40" s="74" t="s">
        <v>238</v>
      </c>
      <c r="L40" s="140"/>
      <c r="M40" s="140"/>
      <c r="N40" s="151" t="s">
        <v>282</v>
      </c>
      <c r="O40" s="141"/>
      <c r="P40" s="138"/>
      <c r="Q40" s="28"/>
      <c r="AP40"/>
    </row>
    <row r="41" spans="1:42" ht="75" outlineLevel="1">
      <c r="A41" s="67" t="s">
        <v>122</v>
      </c>
      <c r="B41" s="81" t="s">
        <v>13</v>
      </c>
      <c r="C41" s="81" t="s">
        <v>13</v>
      </c>
      <c r="D41" s="81" t="s">
        <v>13</v>
      </c>
      <c r="E41" s="81" t="s">
        <v>13</v>
      </c>
      <c r="F41" s="77"/>
      <c r="G41" s="77" t="s">
        <v>148</v>
      </c>
      <c r="H41" s="74" t="s">
        <v>391</v>
      </c>
      <c r="I41" s="74" t="s">
        <v>1</v>
      </c>
      <c r="J41" s="74" t="s">
        <v>392</v>
      </c>
      <c r="K41" s="74" t="s">
        <v>325</v>
      </c>
      <c r="L41" s="128">
        <v>300000</v>
      </c>
      <c r="M41" s="139" t="s">
        <v>193</v>
      </c>
      <c r="N41" s="139"/>
      <c r="O41" s="128"/>
      <c r="P41" s="129">
        <v>0</v>
      </c>
      <c r="Q41" s="28"/>
      <c r="AP41"/>
    </row>
    <row r="42" spans="1:42" ht="45" outlineLevel="1">
      <c r="A42" s="67" t="s">
        <v>122</v>
      </c>
      <c r="B42" s="81" t="s">
        <v>13</v>
      </c>
      <c r="C42" s="81" t="s">
        <v>13</v>
      </c>
      <c r="D42" s="81" t="s">
        <v>13</v>
      </c>
      <c r="E42" s="81" t="s">
        <v>13</v>
      </c>
      <c r="F42" s="77"/>
      <c r="G42" s="74" t="s">
        <v>149</v>
      </c>
      <c r="H42" s="74" t="s">
        <v>393</v>
      </c>
      <c r="I42" s="74" t="s">
        <v>1</v>
      </c>
      <c r="J42" s="74" t="s">
        <v>394</v>
      </c>
      <c r="K42" s="74" t="s">
        <v>324</v>
      </c>
      <c r="L42" s="128"/>
      <c r="M42" s="139"/>
      <c r="N42" s="139"/>
      <c r="O42" s="128"/>
      <c r="P42" s="146"/>
      <c r="Q42" s="28"/>
      <c r="AP42"/>
    </row>
    <row r="43" spans="1:42" ht="69.75" customHeight="1" outlineLevel="1">
      <c r="A43" s="67" t="s">
        <v>122</v>
      </c>
      <c r="B43" s="81" t="s">
        <v>13</v>
      </c>
      <c r="C43" s="81" t="s">
        <v>13</v>
      </c>
      <c r="D43" s="81" t="s">
        <v>13</v>
      </c>
      <c r="E43" s="81" t="s">
        <v>13</v>
      </c>
      <c r="F43" s="77"/>
      <c r="G43" s="74" t="s">
        <v>150</v>
      </c>
      <c r="H43" s="74" t="s">
        <v>395</v>
      </c>
      <c r="I43" s="74" t="s">
        <v>1</v>
      </c>
      <c r="J43" s="74"/>
      <c r="K43" s="74" t="s">
        <v>326</v>
      </c>
      <c r="L43" s="128"/>
      <c r="M43" s="139"/>
      <c r="N43" s="139"/>
      <c r="O43" s="128"/>
      <c r="P43" s="129">
        <v>158000</v>
      </c>
      <c r="Q43" s="28"/>
      <c r="AP43"/>
    </row>
    <row r="44" spans="1:42" ht="45" outlineLevel="1">
      <c r="A44" s="67" t="s">
        <v>122</v>
      </c>
      <c r="B44" s="81" t="s">
        <v>13</v>
      </c>
      <c r="C44" s="81" t="s">
        <v>13</v>
      </c>
      <c r="D44" s="81" t="s">
        <v>13</v>
      </c>
      <c r="E44" s="81" t="s">
        <v>13</v>
      </c>
      <c r="F44" s="77"/>
      <c r="G44" s="74" t="s">
        <v>240</v>
      </c>
      <c r="H44" s="74" t="s">
        <v>310</v>
      </c>
      <c r="I44" s="74" t="s">
        <v>1</v>
      </c>
      <c r="J44" s="74"/>
      <c r="K44" s="74" t="s">
        <v>323</v>
      </c>
      <c r="L44" s="128">
        <v>470000</v>
      </c>
      <c r="M44" s="139" t="s">
        <v>193</v>
      </c>
      <c r="N44" s="139"/>
      <c r="O44" s="128"/>
      <c r="P44" s="129">
        <v>0</v>
      </c>
      <c r="Q44" s="28"/>
      <c r="AP44"/>
    </row>
    <row r="45" spans="1:42" ht="45" outlineLevel="1">
      <c r="A45" s="67" t="s">
        <v>122</v>
      </c>
      <c r="B45" s="81" t="s">
        <v>13</v>
      </c>
      <c r="C45" s="81" t="s">
        <v>13</v>
      </c>
      <c r="D45" s="81" t="s">
        <v>13</v>
      </c>
      <c r="E45" s="81" t="s">
        <v>13</v>
      </c>
      <c r="F45" s="77"/>
      <c r="G45" s="74" t="s">
        <v>151</v>
      </c>
      <c r="H45" s="74" t="s">
        <v>239</v>
      </c>
      <c r="I45" s="74" t="s">
        <v>2</v>
      </c>
      <c r="J45" s="74"/>
      <c r="K45" s="74"/>
      <c r="L45" s="128">
        <v>600000</v>
      </c>
      <c r="M45" s="139" t="s">
        <v>193</v>
      </c>
      <c r="N45" s="139"/>
      <c r="O45" s="128"/>
      <c r="P45" s="129">
        <v>0</v>
      </c>
      <c r="Q45" s="28"/>
      <c r="AP45"/>
    </row>
    <row r="46" spans="1:42" ht="45" outlineLevel="1">
      <c r="A46" s="67" t="s">
        <v>122</v>
      </c>
      <c r="B46" s="81" t="s">
        <v>13</v>
      </c>
      <c r="C46" s="81" t="s">
        <v>13</v>
      </c>
      <c r="D46" s="81" t="s">
        <v>13</v>
      </c>
      <c r="E46" s="81" t="s">
        <v>13</v>
      </c>
      <c r="F46" s="77"/>
      <c r="G46" s="74" t="s">
        <v>152</v>
      </c>
      <c r="H46" s="74" t="s">
        <v>311</v>
      </c>
      <c r="I46" s="74" t="s">
        <v>4</v>
      </c>
      <c r="J46" s="74"/>
      <c r="K46" s="74" t="s">
        <v>312</v>
      </c>
      <c r="L46" s="128"/>
      <c r="M46" s="139"/>
      <c r="N46" s="139"/>
      <c r="O46" s="128"/>
      <c r="P46" s="129"/>
      <c r="Q46" s="28"/>
      <c r="AP46"/>
    </row>
    <row r="47" spans="1:42" ht="100.5" customHeight="1" outlineLevel="1">
      <c r="A47" s="67" t="s">
        <v>122</v>
      </c>
      <c r="B47" s="81" t="s">
        <v>13</v>
      </c>
      <c r="C47" s="81" t="s">
        <v>13</v>
      </c>
      <c r="D47" s="81" t="s">
        <v>13</v>
      </c>
      <c r="E47" s="81" t="s">
        <v>13</v>
      </c>
      <c r="F47" s="77"/>
      <c r="G47" s="74" t="s">
        <v>48</v>
      </c>
      <c r="H47" s="74" t="s">
        <v>396</v>
      </c>
      <c r="I47" s="74"/>
      <c r="J47" s="74" t="s">
        <v>397</v>
      </c>
      <c r="K47" s="74" t="s">
        <v>327</v>
      </c>
      <c r="L47" s="128"/>
      <c r="M47" s="139"/>
      <c r="N47" s="139"/>
      <c r="O47" s="128">
        <v>1710</v>
      </c>
      <c r="P47" s="129">
        <v>3420</v>
      </c>
      <c r="Q47" s="28"/>
      <c r="AP47"/>
    </row>
    <row r="48" spans="1:42" ht="131.25">
      <c r="A48" s="134" t="s">
        <v>126</v>
      </c>
      <c r="B48" s="81" t="s">
        <v>13</v>
      </c>
      <c r="C48" s="81" t="s">
        <v>13</v>
      </c>
      <c r="D48" s="81" t="s">
        <v>13</v>
      </c>
      <c r="E48" s="81" t="s">
        <v>13</v>
      </c>
      <c r="F48" s="126" t="s">
        <v>127</v>
      </c>
      <c r="G48" s="89" t="s">
        <v>275</v>
      </c>
      <c r="H48" s="74" t="s">
        <v>243</v>
      </c>
      <c r="I48" s="74" t="s">
        <v>243</v>
      </c>
      <c r="J48" s="74" t="s">
        <v>243</v>
      </c>
      <c r="K48" s="74" t="s">
        <v>243</v>
      </c>
      <c r="L48" s="140"/>
      <c r="M48" s="140"/>
      <c r="N48" s="151" t="s">
        <v>283</v>
      </c>
      <c r="O48" s="141"/>
      <c r="P48" s="138"/>
      <c r="Q48" s="28"/>
      <c r="AP48"/>
    </row>
    <row r="49" spans="1:42" ht="45" outlineLevel="1">
      <c r="A49" s="67" t="s">
        <v>126</v>
      </c>
      <c r="B49" s="81" t="s">
        <v>13</v>
      </c>
      <c r="C49" s="81" t="s">
        <v>13</v>
      </c>
      <c r="D49" s="81" t="s">
        <v>13</v>
      </c>
      <c r="E49" s="81" t="s">
        <v>13</v>
      </c>
      <c r="F49" s="126"/>
      <c r="G49" s="74" t="s">
        <v>205</v>
      </c>
      <c r="H49" s="74" t="s">
        <v>328</v>
      </c>
      <c r="I49" s="74" t="s">
        <v>4</v>
      </c>
      <c r="J49" s="74"/>
      <c r="K49" s="74" t="s">
        <v>379</v>
      </c>
      <c r="L49" s="75">
        <v>675000</v>
      </c>
      <c r="M49" s="139" t="s">
        <v>193</v>
      </c>
      <c r="N49" s="139"/>
      <c r="O49" s="75"/>
      <c r="P49" s="146">
        <f>2*Tableau132[[#This Row],[Coût total estimé pour 2024]]/5</f>
        <v>270000</v>
      </c>
      <c r="Q49" s="28"/>
      <c r="AP49"/>
    </row>
    <row r="50" spans="1:42" ht="45" outlineLevel="1">
      <c r="A50" s="67" t="s">
        <v>126</v>
      </c>
      <c r="B50" s="81" t="s">
        <v>13</v>
      </c>
      <c r="C50" s="81" t="s">
        <v>13</v>
      </c>
      <c r="D50" s="81" t="s">
        <v>13</v>
      </c>
      <c r="E50" s="81" t="s">
        <v>13</v>
      </c>
      <c r="F50" s="126"/>
      <c r="G50" s="74" t="s">
        <v>206</v>
      </c>
      <c r="H50" s="74" t="s">
        <v>330</v>
      </c>
      <c r="I50" s="74" t="s">
        <v>5</v>
      </c>
      <c r="J50" s="74"/>
      <c r="K50" s="74" t="s">
        <v>329</v>
      </c>
      <c r="L50" s="75"/>
      <c r="M50" s="139"/>
      <c r="N50" s="139"/>
      <c r="O50" s="75"/>
      <c r="P50" s="146"/>
      <c r="Q50" s="28"/>
      <c r="AP50"/>
    </row>
    <row r="51" spans="1:42" ht="30" outlineLevel="1">
      <c r="A51" s="67" t="s">
        <v>126</v>
      </c>
      <c r="B51" s="81" t="s">
        <v>13</v>
      </c>
      <c r="C51" s="81" t="s">
        <v>13</v>
      </c>
      <c r="D51" s="81" t="s">
        <v>13</v>
      </c>
      <c r="E51" s="81" t="s">
        <v>13</v>
      </c>
      <c r="F51" s="126"/>
      <c r="G51" s="74" t="s">
        <v>207</v>
      </c>
      <c r="H51" s="74" t="s">
        <v>313</v>
      </c>
      <c r="I51" s="74" t="s">
        <v>5</v>
      </c>
      <c r="J51" s="74"/>
      <c r="K51" s="74" t="s">
        <v>314</v>
      </c>
      <c r="L51" s="75"/>
      <c r="M51" s="139"/>
      <c r="N51" s="139"/>
      <c r="O51" s="75"/>
      <c r="P51" s="146"/>
      <c r="Q51" s="28"/>
      <c r="AP51"/>
    </row>
    <row r="52" spans="1:42" ht="220.5" customHeight="1" outlineLevel="1">
      <c r="A52" s="67" t="s">
        <v>126</v>
      </c>
      <c r="B52" s="81" t="s">
        <v>13</v>
      </c>
      <c r="C52" s="81" t="s">
        <v>13</v>
      </c>
      <c r="D52" s="81" t="s">
        <v>13</v>
      </c>
      <c r="E52" s="81" t="s">
        <v>13</v>
      </c>
      <c r="F52" s="126"/>
      <c r="G52" s="74" t="s">
        <v>208</v>
      </c>
      <c r="H52" s="74" t="s">
        <v>315</v>
      </c>
      <c r="I52" s="74" t="s">
        <v>5</v>
      </c>
      <c r="J52" s="74"/>
      <c r="K52" s="74"/>
      <c r="L52" s="75">
        <v>135000</v>
      </c>
      <c r="M52" s="139" t="s">
        <v>192</v>
      </c>
      <c r="N52" s="139"/>
      <c r="O52" s="75"/>
      <c r="P52" s="146">
        <v>135000</v>
      </c>
      <c r="Q52" s="28"/>
      <c r="AP52"/>
    </row>
    <row r="53" spans="1:42" ht="30" outlineLevel="1">
      <c r="A53" s="67" t="s">
        <v>126</v>
      </c>
      <c r="B53" s="81" t="s">
        <v>13</v>
      </c>
      <c r="C53" s="81" t="s">
        <v>13</v>
      </c>
      <c r="D53" s="81" t="s">
        <v>13</v>
      </c>
      <c r="E53" s="81" t="s">
        <v>13</v>
      </c>
      <c r="F53" s="126"/>
      <c r="G53" s="74" t="s">
        <v>209</v>
      </c>
      <c r="H53" s="74" t="s">
        <v>317</v>
      </c>
      <c r="I53" s="74" t="s">
        <v>5</v>
      </c>
      <c r="J53" s="74"/>
      <c r="K53" s="74" t="s">
        <v>316</v>
      </c>
      <c r="L53" s="75"/>
      <c r="M53" s="139"/>
      <c r="N53" s="139"/>
      <c r="O53" s="75"/>
      <c r="P53" s="146"/>
      <c r="Q53" s="28"/>
      <c r="AP53"/>
    </row>
    <row r="54" spans="1:42" ht="30" outlineLevel="1">
      <c r="A54" s="67" t="s">
        <v>126</v>
      </c>
      <c r="B54" s="81" t="s">
        <v>13</v>
      </c>
      <c r="C54" s="81" t="s">
        <v>13</v>
      </c>
      <c r="D54" s="81" t="s">
        <v>13</v>
      </c>
      <c r="E54" s="81" t="s">
        <v>13</v>
      </c>
      <c r="F54" s="126"/>
      <c r="G54" s="74" t="s">
        <v>210</v>
      </c>
      <c r="H54" s="74" t="s">
        <v>318</v>
      </c>
      <c r="I54" s="74" t="s">
        <v>2</v>
      </c>
      <c r="J54" s="74"/>
      <c r="K54" s="74"/>
      <c r="L54" s="75"/>
      <c r="M54" s="139"/>
      <c r="N54" s="139"/>
      <c r="O54" s="75"/>
      <c r="P54" s="146"/>
      <c r="Q54" s="28"/>
      <c r="AP54"/>
    </row>
    <row r="55" spans="1:42" ht="62.25" customHeight="1" outlineLevel="1">
      <c r="A55" s="67" t="s">
        <v>126</v>
      </c>
      <c r="B55" s="81" t="s">
        <v>13</v>
      </c>
      <c r="C55" s="81" t="s">
        <v>13</v>
      </c>
      <c r="D55" s="81" t="s">
        <v>13</v>
      </c>
      <c r="E55" s="81" t="s">
        <v>13</v>
      </c>
      <c r="F55" s="126"/>
      <c r="G55" s="74" t="s">
        <v>211</v>
      </c>
      <c r="H55" s="74" t="s">
        <v>398</v>
      </c>
      <c r="I55" s="74" t="s">
        <v>5</v>
      </c>
      <c r="J55" s="74"/>
      <c r="K55" s="74" t="s">
        <v>319</v>
      </c>
      <c r="L55" s="75"/>
      <c r="M55" s="139"/>
      <c r="N55" s="139"/>
      <c r="O55" s="75"/>
      <c r="P55" s="146"/>
      <c r="Q55" s="28"/>
      <c r="AP55"/>
    </row>
    <row r="56" spans="1:42" ht="72.75" customHeight="1" outlineLevel="1">
      <c r="A56" s="67" t="s">
        <v>126</v>
      </c>
      <c r="B56" s="81" t="s">
        <v>13</v>
      </c>
      <c r="C56" s="81" t="s">
        <v>13</v>
      </c>
      <c r="D56" s="81" t="s">
        <v>13</v>
      </c>
      <c r="E56" s="81" t="s">
        <v>13</v>
      </c>
      <c r="F56" s="126"/>
      <c r="G56" s="74" t="s">
        <v>212</v>
      </c>
      <c r="H56" s="74" t="s">
        <v>320</v>
      </c>
      <c r="I56" s="74" t="s">
        <v>5</v>
      </c>
      <c r="J56" s="74"/>
      <c r="K56" s="74"/>
      <c r="L56" s="75"/>
      <c r="M56" s="139"/>
      <c r="N56" s="139"/>
      <c r="O56" s="75"/>
      <c r="P56" s="146"/>
      <c r="Q56" s="28"/>
      <c r="AP56"/>
    </row>
    <row r="57" spans="1:42" ht="285">
      <c r="A57" s="134" t="s">
        <v>129</v>
      </c>
      <c r="B57" s="81" t="s">
        <v>13</v>
      </c>
      <c r="C57" s="81" t="s">
        <v>13</v>
      </c>
      <c r="D57" s="81" t="s">
        <v>13</v>
      </c>
      <c r="E57" s="81" t="s">
        <v>13</v>
      </c>
      <c r="F57" s="126" t="s">
        <v>137</v>
      </c>
      <c r="G57" s="126" t="s">
        <v>131</v>
      </c>
      <c r="H57" s="74" t="s">
        <v>245</v>
      </c>
      <c r="I57" s="74" t="s">
        <v>245</v>
      </c>
      <c r="J57" s="74" t="s">
        <v>245</v>
      </c>
      <c r="K57" s="74" t="s">
        <v>245</v>
      </c>
      <c r="L57" s="140"/>
      <c r="M57" s="140"/>
      <c r="N57" s="150" t="s">
        <v>286</v>
      </c>
      <c r="O57" s="140"/>
      <c r="P57" s="138"/>
      <c r="Q57" s="28"/>
      <c r="AP57"/>
    </row>
    <row r="58" spans="1:42" ht="45" outlineLevel="1">
      <c r="A58" s="67" t="s">
        <v>129</v>
      </c>
      <c r="B58" s="81" t="s">
        <v>13</v>
      </c>
      <c r="C58" s="81" t="s">
        <v>13</v>
      </c>
      <c r="D58" s="81" t="s">
        <v>13</v>
      </c>
      <c r="E58" s="81" t="s">
        <v>13</v>
      </c>
      <c r="F58" s="126"/>
      <c r="G58" s="74" t="s">
        <v>153</v>
      </c>
      <c r="H58" s="74" t="s">
        <v>331</v>
      </c>
      <c r="I58" s="74" t="s">
        <v>5</v>
      </c>
      <c r="J58" s="74"/>
      <c r="K58" s="74" t="s">
        <v>336</v>
      </c>
      <c r="L58" s="128"/>
      <c r="M58" s="139"/>
      <c r="N58" s="139"/>
      <c r="O58" s="128"/>
      <c r="P58" s="129">
        <v>24000</v>
      </c>
      <c r="Q58" s="28"/>
      <c r="AP58"/>
    </row>
    <row r="59" spans="1:42" ht="30" outlineLevel="1">
      <c r="A59" s="67" t="s">
        <v>129</v>
      </c>
      <c r="B59" s="81" t="s">
        <v>13</v>
      </c>
      <c r="C59" s="81" t="s">
        <v>13</v>
      </c>
      <c r="D59" s="81" t="s">
        <v>13</v>
      </c>
      <c r="E59" s="81" t="s">
        <v>13</v>
      </c>
      <c r="F59" s="126"/>
      <c r="G59" s="74" t="s">
        <v>154</v>
      </c>
      <c r="H59" s="130"/>
      <c r="I59" s="74" t="s">
        <v>2</v>
      </c>
      <c r="J59" s="74"/>
      <c r="K59" s="74" t="s">
        <v>335</v>
      </c>
      <c r="L59" s="128"/>
      <c r="M59" s="139"/>
      <c r="N59" s="139"/>
      <c r="O59" s="128"/>
      <c r="P59" s="129"/>
      <c r="Q59" s="28"/>
      <c r="AP59"/>
    </row>
    <row r="60" spans="1:42" ht="69" customHeight="1" outlineLevel="1">
      <c r="A60" s="67" t="s">
        <v>129</v>
      </c>
      <c r="B60" s="81" t="s">
        <v>13</v>
      </c>
      <c r="C60" s="81" t="s">
        <v>13</v>
      </c>
      <c r="D60" s="81" t="s">
        <v>13</v>
      </c>
      <c r="E60" s="81" t="s">
        <v>13</v>
      </c>
      <c r="F60" s="126"/>
      <c r="G60" s="74" t="s">
        <v>155</v>
      </c>
      <c r="H60" s="74" t="s">
        <v>332</v>
      </c>
      <c r="I60" s="74" t="s">
        <v>4</v>
      </c>
      <c r="J60" s="74"/>
      <c r="K60" s="74"/>
      <c r="L60" s="128"/>
      <c r="M60" s="139"/>
      <c r="N60" s="139"/>
      <c r="O60" s="128"/>
      <c r="P60" s="129">
        <v>10000</v>
      </c>
      <c r="Q60" s="28"/>
      <c r="AP60"/>
    </row>
    <row r="61" spans="1:42" ht="60" outlineLevel="1">
      <c r="A61" s="67" t="s">
        <v>129</v>
      </c>
      <c r="B61" s="81" t="s">
        <v>13</v>
      </c>
      <c r="C61" s="81" t="s">
        <v>13</v>
      </c>
      <c r="D61" s="81" t="s">
        <v>13</v>
      </c>
      <c r="E61" s="81" t="s">
        <v>13</v>
      </c>
      <c r="F61" s="126"/>
      <c r="G61" s="74" t="s">
        <v>48</v>
      </c>
      <c r="H61" s="74" t="s">
        <v>333</v>
      </c>
      <c r="I61" s="74" t="s">
        <v>5</v>
      </c>
      <c r="J61" s="74"/>
      <c r="K61" s="74" t="s">
        <v>334</v>
      </c>
      <c r="L61" s="128"/>
      <c r="M61" s="139"/>
      <c r="N61" s="139"/>
      <c r="O61" s="128"/>
      <c r="P61" s="129"/>
      <c r="Q61" s="28"/>
      <c r="AP61"/>
    </row>
    <row r="62" spans="1:42" ht="190.5">
      <c r="A62" s="134" t="s">
        <v>130</v>
      </c>
      <c r="B62" s="81" t="s">
        <v>13</v>
      </c>
      <c r="C62" s="81" t="s">
        <v>13</v>
      </c>
      <c r="D62" s="81" t="s">
        <v>13</v>
      </c>
      <c r="E62" s="81" t="s">
        <v>13</v>
      </c>
      <c r="F62" s="126" t="s">
        <v>223</v>
      </c>
      <c r="G62" s="89" t="s">
        <v>156</v>
      </c>
      <c r="H62" s="74" t="s">
        <v>248</v>
      </c>
      <c r="I62" s="74" t="s">
        <v>248</v>
      </c>
      <c r="J62" s="74" t="s">
        <v>248</v>
      </c>
      <c r="K62" s="74" t="s">
        <v>248</v>
      </c>
      <c r="L62" s="140"/>
      <c r="M62" s="140"/>
      <c r="N62" s="150" t="s">
        <v>284</v>
      </c>
      <c r="O62" s="140"/>
      <c r="P62" s="138"/>
      <c r="Q62" s="28"/>
      <c r="AP62"/>
    </row>
    <row r="63" spans="1:42" ht="67.5" customHeight="1" outlineLevel="1">
      <c r="A63" s="67" t="s">
        <v>130</v>
      </c>
      <c r="B63" s="81" t="s">
        <v>13</v>
      </c>
      <c r="C63" s="81" t="s">
        <v>13</v>
      </c>
      <c r="D63" s="81" t="s">
        <v>13</v>
      </c>
      <c r="E63" s="81" t="s">
        <v>13</v>
      </c>
      <c r="F63" s="126"/>
      <c r="G63" s="74" t="s">
        <v>157</v>
      </c>
      <c r="H63" s="74" t="s">
        <v>349</v>
      </c>
      <c r="I63" s="74" t="s">
        <v>1</v>
      </c>
      <c r="J63" s="74"/>
      <c r="K63" s="74" t="s">
        <v>337</v>
      </c>
      <c r="L63" s="128">
        <v>45000</v>
      </c>
      <c r="M63" s="139" t="s">
        <v>193</v>
      </c>
      <c r="N63" s="139"/>
      <c r="O63" s="128">
        <v>10000</v>
      </c>
      <c r="P63" s="129">
        <v>38400</v>
      </c>
      <c r="Q63" s="28"/>
      <c r="AP63"/>
    </row>
    <row r="64" spans="1:42" ht="87.75" customHeight="1" outlineLevel="1">
      <c r="A64" s="67" t="s">
        <v>130</v>
      </c>
      <c r="B64" s="81" t="s">
        <v>13</v>
      </c>
      <c r="C64" s="81" t="s">
        <v>13</v>
      </c>
      <c r="D64" s="81" t="s">
        <v>13</v>
      </c>
      <c r="E64" s="81" t="s">
        <v>13</v>
      </c>
      <c r="F64" s="126"/>
      <c r="G64" s="74" t="s">
        <v>158</v>
      </c>
      <c r="H64" s="74" t="s">
        <v>399</v>
      </c>
      <c r="I64" s="74" t="s">
        <v>1</v>
      </c>
      <c r="J64" s="74" t="s">
        <v>400</v>
      </c>
      <c r="K64" s="74" t="s">
        <v>338</v>
      </c>
      <c r="L64" s="128">
        <v>610000</v>
      </c>
      <c r="M64" s="139" t="s">
        <v>193</v>
      </c>
      <c r="N64" s="139"/>
      <c r="O64" s="128"/>
      <c r="P64" s="129">
        <v>195000</v>
      </c>
      <c r="Q64" s="28"/>
      <c r="AP64"/>
    </row>
    <row r="65" spans="1:42" ht="84" customHeight="1" outlineLevel="1">
      <c r="A65" s="67" t="s">
        <v>130</v>
      </c>
      <c r="B65" s="81" t="s">
        <v>13</v>
      </c>
      <c r="C65" s="81" t="s">
        <v>13</v>
      </c>
      <c r="D65" s="81" t="s">
        <v>13</v>
      </c>
      <c r="E65" s="81" t="s">
        <v>13</v>
      </c>
      <c r="F65" s="126"/>
      <c r="G65" s="74" t="s">
        <v>224</v>
      </c>
      <c r="H65" s="74" t="s">
        <v>341</v>
      </c>
      <c r="I65" s="74" t="s">
        <v>1</v>
      </c>
      <c r="J65" s="74"/>
      <c r="K65" s="74" t="s">
        <v>339</v>
      </c>
      <c r="L65" s="128">
        <v>1600000</v>
      </c>
      <c r="M65" s="139" t="s">
        <v>193</v>
      </c>
      <c r="N65" s="139"/>
      <c r="O65" s="128"/>
      <c r="P65" s="129">
        <v>82900</v>
      </c>
      <c r="Q65" s="28"/>
      <c r="AP65"/>
    </row>
    <row r="66" spans="1:42" ht="45" outlineLevel="1">
      <c r="A66" s="67" t="s">
        <v>130</v>
      </c>
      <c r="B66" s="81" t="s">
        <v>13</v>
      </c>
      <c r="C66" s="81" t="s">
        <v>13</v>
      </c>
      <c r="D66" s="81" t="s">
        <v>13</v>
      </c>
      <c r="E66" s="81" t="s">
        <v>13</v>
      </c>
      <c r="F66" s="126"/>
      <c r="G66" s="74" t="s">
        <v>159</v>
      </c>
      <c r="H66" s="130"/>
      <c r="I66" s="74" t="s">
        <v>2</v>
      </c>
      <c r="J66" s="74"/>
      <c r="K66" s="74"/>
      <c r="L66" s="128"/>
      <c r="M66" s="139"/>
      <c r="N66" s="139"/>
      <c r="O66" s="128"/>
      <c r="P66" s="129"/>
      <c r="Q66" s="28"/>
      <c r="AP66"/>
    </row>
    <row r="67" spans="1:42" ht="45" outlineLevel="1">
      <c r="A67" s="67" t="s">
        <v>130</v>
      </c>
      <c r="B67" s="81" t="s">
        <v>13</v>
      </c>
      <c r="C67" s="81" t="s">
        <v>13</v>
      </c>
      <c r="D67" s="81" t="s">
        <v>13</v>
      </c>
      <c r="E67" s="81" t="s">
        <v>13</v>
      </c>
      <c r="F67" s="126"/>
      <c r="G67" s="74" t="s">
        <v>160</v>
      </c>
      <c r="H67" s="74" t="s">
        <v>401</v>
      </c>
      <c r="I67" s="74" t="s">
        <v>138</v>
      </c>
      <c r="J67" s="74"/>
      <c r="K67" s="74" t="s">
        <v>376</v>
      </c>
      <c r="L67" s="128">
        <v>5000</v>
      </c>
      <c r="M67" s="139" t="s">
        <v>193</v>
      </c>
      <c r="N67" s="139"/>
      <c r="O67" s="128"/>
      <c r="P67" s="146"/>
      <c r="Q67" s="28"/>
      <c r="AP67"/>
    </row>
    <row r="68" spans="1:42" ht="81" customHeight="1" outlineLevel="1">
      <c r="A68" s="67" t="s">
        <v>130</v>
      </c>
      <c r="B68" s="81" t="s">
        <v>13</v>
      </c>
      <c r="C68" s="81" t="s">
        <v>13</v>
      </c>
      <c r="D68" s="81" t="s">
        <v>13</v>
      </c>
      <c r="E68" s="81" t="s">
        <v>13</v>
      </c>
      <c r="F68" s="126"/>
      <c r="G68" s="74" t="s">
        <v>161</v>
      </c>
      <c r="H68" s="74" t="s">
        <v>343</v>
      </c>
      <c r="I68" s="74" t="s">
        <v>5</v>
      </c>
      <c r="J68" s="74"/>
      <c r="K68" s="74" t="s">
        <v>342</v>
      </c>
      <c r="L68" s="128">
        <v>9000</v>
      </c>
      <c r="M68" s="139" t="s">
        <v>193</v>
      </c>
      <c r="N68" s="139"/>
      <c r="O68" s="128"/>
      <c r="P68" s="146">
        <v>6600</v>
      </c>
      <c r="Q68" s="28"/>
      <c r="AP68"/>
    </row>
    <row r="69" spans="1:42" ht="45" outlineLevel="1">
      <c r="A69" s="67" t="s">
        <v>130</v>
      </c>
      <c r="B69" s="81" t="s">
        <v>13</v>
      </c>
      <c r="C69" s="81" t="s">
        <v>13</v>
      </c>
      <c r="D69" s="81" t="s">
        <v>13</v>
      </c>
      <c r="E69" s="81" t="s">
        <v>13</v>
      </c>
      <c r="F69" s="126"/>
      <c r="G69" s="74" t="s">
        <v>162</v>
      </c>
      <c r="H69" s="74" t="s">
        <v>344</v>
      </c>
      <c r="I69" s="74" t="s">
        <v>1</v>
      </c>
      <c r="J69" s="74"/>
      <c r="K69" s="74" t="s">
        <v>345</v>
      </c>
      <c r="L69" s="128">
        <v>69000</v>
      </c>
      <c r="M69" s="139" t="s">
        <v>193</v>
      </c>
      <c r="N69" s="139"/>
      <c r="O69" s="128"/>
      <c r="P69" s="129"/>
      <c r="Q69" s="28"/>
      <c r="AP69"/>
    </row>
    <row r="70" spans="1:42" ht="82.5" customHeight="1" outlineLevel="1" collapsed="1">
      <c r="A70" s="67" t="s">
        <v>130</v>
      </c>
      <c r="B70" s="81" t="s">
        <v>13</v>
      </c>
      <c r="C70" s="81" t="s">
        <v>13</v>
      </c>
      <c r="D70" s="81" t="s">
        <v>13</v>
      </c>
      <c r="E70" s="81" t="s">
        <v>13</v>
      </c>
      <c r="F70" s="126"/>
      <c r="G70" s="74" t="s">
        <v>163</v>
      </c>
      <c r="H70" s="74" t="s">
        <v>402</v>
      </c>
      <c r="I70" s="74" t="s">
        <v>2</v>
      </c>
      <c r="J70" s="74"/>
      <c r="K70" s="74" t="s">
        <v>340</v>
      </c>
      <c r="L70" s="128">
        <v>50000</v>
      </c>
      <c r="M70" s="139" t="s">
        <v>193</v>
      </c>
      <c r="N70" s="139"/>
      <c r="O70" s="128"/>
      <c r="P70" s="129"/>
      <c r="Q70" s="28"/>
      <c r="AP70"/>
    </row>
    <row r="71" spans="1:42" s="6" customFormat="1" ht="45" outlineLevel="1">
      <c r="A71" s="67" t="s">
        <v>130</v>
      </c>
      <c r="B71" s="81" t="s">
        <v>13</v>
      </c>
      <c r="C71" s="81" t="s">
        <v>13</v>
      </c>
      <c r="D71" s="81" t="s">
        <v>13</v>
      </c>
      <c r="E71" s="81" t="s">
        <v>13</v>
      </c>
      <c r="F71" s="126"/>
      <c r="G71" s="74" t="s">
        <v>164</v>
      </c>
      <c r="H71" s="74"/>
      <c r="I71" s="74" t="s">
        <v>1</v>
      </c>
      <c r="J71" s="74"/>
      <c r="K71" s="74" t="s">
        <v>346</v>
      </c>
      <c r="L71" s="128"/>
      <c r="M71" s="139"/>
      <c r="N71" s="139"/>
      <c r="O71" s="128"/>
      <c r="P71" s="129"/>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row>
    <row r="72" spans="1:42" s="6" customFormat="1" ht="45" outlineLevel="1">
      <c r="A72" s="67" t="s">
        <v>130</v>
      </c>
      <c r="B72" s="81" t="s">
        <v>13</v>
      </c>
      <c r="C72" s="81" t="s">
        <v>13</v>
      </c>
      <c r="D72" s="81" t="s">
        <v>13</v>
      </c>
      <c r="E72" s="81" t="s">
        <v>13</v>
      </c>
      <c r="F72" s="126"/>
      <c r="G72" s="74" t="s">
        <v>165</v>
      </c>
      <c r="H72" s="130"/>
      <c r="I72" s="74" t="s">
        <v>2</v>
      </c>
      <c r="J72" s="74"/>
      <c r="K72" s="74"/>
      <c r="L72" s="128"/>
      <c r="M72" s="139"/>
      <c r="N72" s="139"/>
      <c r="O72" s="128"/>
      <c r="P72" s="129"/>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row>
    <row r="73" spans="1:42" s="6" customFormat="1" ht="45" outlineLevel="1">
      <c r="A73" s="67" t="s">
        <v>130</v>
      </c>
      <c r="B73" s="81" t="s">
        <v>13</v>
      </c>
      <c r="C73" s="81" t="s">
        <v>13</v>
      </c>
      <c r="D73" s="81" t="s">
        <v>13</v>
      </c>
      <c r="E73" s="81" t="s">
        <v>13</v>
      </c>
      <c r="F73" s="126"/>
      <c r="G73" s="74" t="s">
        <v>166</v>
      </c>
      <c r="H73" s="74" t="s">
        <v>347</v>
      </c>
      <c r="I73" s="74" t="s">
        <v>4</v>
      </c>
      <c r="J73" s="74"/>
      <c r="K73" s="74"/>
      <c r="L73" s="128"/>
      <c r="M73" s="139"/>
      <c r="N73" s="139"/>
      <c r="O73" s="128"/>
      <c r="P73" s="129"/>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row>
    <row r="74" spans="1:42" s="6" customFormat="1" ht="189" customHeight="1" outlineLevel="1">
      <c r="A74" s="67" t="s">
        <v>130</v>
      </c>
      <c r="B74" s="81" t="s">
        <v>13</v>
      </c>
      <c r="C74" s="81" t="s">
        <v>13</v>
      </c>
      <c r="D74" s="81" t="s">
        <v>13</v>
      </c>
      <c r="E74" s="81" t="s">
        <v>13</v>
      </c>
      <c r="F74" s="126"/>
      <c r="G74" s="74" t="s">
        <v>48</v>
      </c>
      <c r="H74" s="74" t="s">
        <v>403</v>
      </c>
      <c r="I74" s="74" t="s">
        <v>5</v>
      </c>
      <c r="J74" s="74"/>
      <c r="K74" s="74" t="s">
        <v>348</v>
      </c>
      <c r="L74" s="128"/>
      <c r="M74" s="139"/>
      <c r="N74" s="139"/>
      <c r="O74" s="128">
        <v>10000</v>
      </c>
      <c r="P74" s="129">
        <f>4000+74250+31232</f>
        <v>109482</v>
      </c>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row>
    <row r="75" spans="1:42" s="6" customFormat="1" ht="15.75">
      <c r="A75" s="82" t="s">
        <v>59</v>
      </c>
      <c r="B75" s="83"/>
      <c r="C75" s="84"/>
      <c r="D75" s="84"/>
      <c r="E75" s="84"/>
      <c r="F75" s="85"/>
      <c r="G75" s="85"/>
      <c r="H75" s="86"/>
      <c r="I75" s="85"/>
      <c r="J75" s="85"/>
      <c r="K75" s="85"/>
      <c r="L75" s="85"/>
      <c r="M75" s="85"/>
      <c r="N75" s="85"/>
      <c r="O75" s="87"/>
      <c r="P75" s="88"/>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row>
    <row r="76" spans="1:42" s="6" customFormat="1" ht="409.5">
      <c r="A76" s="135" t="s">
        <v>113</v>
      </c>
      <c r="B76" s="81" t="s">
        <v>13</v>
      </c>
      <c r="C76" s="81" t="s">
        <v>13</v>
      </c>
      <c r="D76" s="81" t="s">
        <v>13</v>
      </c>
      <c r="E76" s="81" t="s">
        <v>13</v>
      </c>
      <c r="F76" s="77" t="s">
        <v>190</v>
      </c>
      <c r="G76" s="77" t="s">
        <v>167</v>
      </c>
      <c r="H76" s="74" t="s">
        <v>249</v>
      </c>
      <c r="I76" s="74" t="s">
        <v>249</v>
      </c>
      <c r="J76" s="74" t="s">
        <v>249</v>
      </c>
      <c r="K76" s="74" t="s">
        <v>249</v>
      </c>
      <c r="L76" s="140"/>
      <c r="M76" s="140"/>
      <c r="N76" s="152" t="s">
        <v>285</v>
      </c>
      <c r="O76" s="140"/>
      <c r="P76" s="138"/>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row>
    <row r="77" spans="1:42" s="6" customFormat="1" ht="60" outlineLevel="1">
      <c r="A77" s="68" t="s">
        <v>113</v>
      </c>
      <c r="B77" s="81" t="s">
        <v>13</v>
      </c>
      <c r="C77" s="81" t="s">
        <v>13</v>
      </c>
      <c r="D77" s="81" t="s">
        <v>13</v>
      </c>
      <c r="E77" s="81" t="s">
        <v>13</v>
      </c>
      <c r="F77" s="77"/>
      <c r="G77" s="74" t="s">
        <v>168</v>
      </c>
      <c r="H77" s="74" t="s">
        <v>350</v>
      </c>
      <c r="I77" s="74" t="s">
        <v>5</v>
      </c>
      <c r="J77" s="74"/>
      <c r="K77" s="74" t="s">
        <v>351</v>
      </c>
      <c r="L77" s="128">
        <v>5460</v>
      </c>
      <c r="M77" s="139" t="s">
        <v>193</v>
      </c>
      <c r="N77" s="139"/>
      <c r="O77" s="128">
        <v>10000</v>
      </c>
      <c r="P77" s="129">
        <v>10000</v>
      </c>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row>
    <row r="78" spans="1:42" s="6" customFormat="1" ht="45" outlineLevel="1">
      <c r="A78" s="68" t="s">
        <v>113</v>
      </c>
      <c r="B78" s="81" t="s">
        <v>13</v>
      </c>
      <c r="C78" s="81" t="s">
        <v>13</v>
      </c>
      <c r="D78" s="81" t="s">
        <v>13</v>
      </c>
      <c r="E78" s="81" t="s">
        <v>13</v>
      </c>
      <c r="F78" s="77"/>
      <c r="G78" s="74" t="s">
        <v>169</v>
      </c>
      <c r="H78" s="74" t="s">
        <v>352</v>
      </c>
      <c r="I78" s="74" t="s">
        <v>4</v>
      </c>
      <c r="J78" s="74"/>
      <c r="K78" s="74"/>
      <c r="L78" s="128"/>
      <c r="M78" s="139"/>
      <c r="N78" s="139"/>
      <c r="O78" s="128"/>
      <c r="P78" s="129">
        <v>800</v>
      </c>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row>
    <row r="79" spans="1:42" s="6" customFormat="1" ht="90" outlineLevel="1">
      <c r="A79" s="68" t="s">
        <v>113</v>
      </c>
      <c r="B79" s="81" t="s">
        <v>13</v>
      </c>
      <c r="C79" s="81" t="s">
        <v>13</v>
      </c>
      <c r="D79" s="81" t="s">
        <v>13</v>
      </c>
      <c r="E79" s="81" t="s">
        <v>13</v>
      </c>
      <c r="F79" s="77"/>
      <c r="G79" s="74" t="s">
        <v>170</v>
      </c>
      <c r="H79" s="74" t="s">
        <v>404</v>
      </c>
      <c r="I79" s="74" t="s">
        <v>4</v>
      </c>
      <c r="J79" s="74"/>
      <c r="K79" s="74"/>
      <c r="L79" s="128"/>
      <c r="M79" s="139"/>
      <c r="N79" s="139"/>
      <c r="O79" s="128"/>
      <c r="P79" s="129">
        <f>14235+1500</f>
        <v>15735</v>
      </c>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1:42" s="6" customFormat="1" ht="127.5" customHeight="1" outlineLevel="1">
      <c r="A80" s="68" t="s">
        <v>113</v>
      </c>
      <c r="B80" s="81" t="s">
        <v>13</v>
      </c>
      <c r="C80" s="81" t="s">
        <v>13</v>
      </c>
      <c r="D80" s="81" t="s">
        <v>13</v>
      </c>
      <c r="E80" s="81" t="s">
        <v>13</v>
      </c>
      <c r="F80" s="77"/>
      <c r="G80" s="74" t="s">
        <v>171</v>
      </c>
      <c r="H80" s="74" t="s">
        <v>405</v>
      </c>
      <c r="I80" s="74" t="s">
        <v>5</v>
      </c>
      <c r="J80" s="74"/>
      <c r="K80" s="74" t="s">
        <v>366</v>
      </c>
      <c r="L80" s="128">
        <v>15000</v>
      </c>
      <c r="M80" s="139" t="s">
        <v>193</v>
      </c>
      <c r="N80" s="139"/>
      <c r="O80" s="128">
        <v>10000</v>
      </c>
      <c r="P80" s="129">
        <f>40000+8990</f>
        <v>48990</v>
      </c>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row>
    <row r="81" spans="1:42" s="6" customFormat="1" ht="75" outlineLevel="1">
      <c r="A81" s="68" t="s">
        <v>113</v>
      </c>
      <c r="B81" s="81" t="s">
        <v>13</v>
      </c>
      <c r="C81" s="81" t="s">
        <v>13</v>
      </c>
      <c r="D81" s="81" t="s">
        <v>13</v>
      </c>
      <c r="E81" s="81" t="s">
        <v>13</v>
      </c>
      <c r="F81" s="77"/>
      <c r="G81" s="74" t="s">
        <v>172</v>
      </c>
      <c r="H81" s="74" t="s">
        <v>353</v>
      </c>
      <c r="I81" s="74" t="s">
        <v>5</v>
      </c>
      <c r="J81" s="74"/>
      <c r="K81" s="74" t="s">
        <v>354</v>
      </c>
      <c r="L81" s="128">
        <f>15575+10000</f>
        <v>25575</v>
      </c>
      <c r="M81" s="139" t="s">
        <v>193</v>
      </c>
      <c r="N81" s="139"/>
      <c r="O81" s="128"/>
      <c r="P81" s="129"/>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1:42" s="6" customFormat="1" ht="45" outlineLevel="1">
      <c r="A82" s="68" t="s">
        <v>113</v>
      </c>
      <c r="B82" s="81" t="s">
        <v>13</v>
      </c>
      <c r="C82" s="81" t="s">
        <v>13</v>
      </c>
      <c r="D82" s="81" t="s">
        <v>13</v>
      </c>
      <c r="E82" s="81" t="s">
        <v>13</v>
      </c>
      <c r="F82" s="77"/>
      <c r="G82" s="74" t="s">
        <v>173</v>
      </c>
      <c r="H82" s="74" t="s">
        <v>355</v>
      </c>
      <c r="I82" s="74" t="s">
        <v>138</v>
      </c>
      <c r="J82" s="74"/>
      <c r="K82" s="74" t="s">
        <v>356</v>
      </c>
      <c r="L82" s="128"/>
      <c r="M82" s="139"/>
      <c r="N82" s="139"/>
      <c r="O82" s="128"/>
      <c r="P82" s="129">
        <v>4030</v>
      </c>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row>
    <row r="83" spans="1:42" s="6" customFormat="1" ht="45" outlineLevel="1">
      <c r="A83" s="68" t="s">
        <v>113</v>
      </c>
      <c r="B83" s="81" t="s">
        <v>13</v>
      </c>
      <c r="C83" s="81" t="s">
        <v>13</v>
      </c>
      <c r="D83" s="81" t="s">
        <v>13</v>
      </c>
      <c r="E83" s="81" t="s">
        <v>13</v>
      </c>
      <c r="F83" s="77"/>
      <c r="G83" s="74" t="s">
        <v>174</v>
      </c>
      <c r="H83" s="74" t="s">
        <v>357</v>
      </c>
      <c r="I83" s="74" t="s">
        <v>5</v>
      </c>
      <c r="J83" s="74"/>
      <c r="K83" s="74" t="s">
        <v>356</v>
      </c>
      <c r="L83" s="128"/>
      <c r="M83" s="139"/>
      <c r="N83" s="139"/>
      <c r="O83" s="128"/>
      <c r="P83" s="129"/>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row>
    <row r="84" spans="1:42" s="6" customFormat="1" ht="45" outlineLevel="1">
      <c r="A84" s="68" t="s">
        <v>113</v>
      </c>
      <c r="B84" s="81" t="s">
        <v>13</v>
      </c>
      <c r="C84" s="81" t="s">
        <v>13</v>
      </c>
      <c r="D84" s="81" t="s">
        <v>13</v>
      </c>
      <c r="E84" s="81" t="s">
        <v>13</v>
      </c>
      <c r="F84" s="77"/>
      <c r="G84" s="74" t="s">
        <v>175</v>
      </c>
      <c r="H84" s="74" t="s">
        <v>358</v>
      </c>
      <c r="I84" s="74" t="s">
        <v>5</v>
      </c>
      <c r="J84" s="74"/>
      <c r="K84" s="74"/>
      <c r="L84" s="128"/>
      <c r="M84" s="139"/>
      <c r="N84" s="139"/>
      <c r="O84" s="128"/>
      <c r="P84" s="129"/>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row>
    <row r="85" spans="1:42" s="6" customFormat="1" ht="150" outlineLevel="1">
      <c r="A85" s="68" t="s">
        <v>113</v>
      </c>
      <c r="B85" s="81" t="s">
        <v>13</v>
      </c>
      <c r="C85" s="81" t="s">
        <v>13</v>
      </c>
      <c r="D85" s="81" t="s">
        <v>13</v>
      </c>
      <c r="E85" s="81" t="s">
        <v>13</v>
      </c>
      <c r="F85" s="77"/>
      <c r="G85" s="74" t="s">
        <v>176</v>
      </c>
      <c r="H85" s="74" t="s">
        <v>360</v>
      </c>
      <c r="I85" s="74" t="s">
        <v>5</v>
      </c>
      <c r="J85" s="74"/>
      <c r="K85" s="74" t="s">
        <v>359</v>
      </c>
      <c r="L85" s="128">
        <v>3000</v>
      </c>
      <c r="M85" s="139" t="s">
        <v>193</v>
      </c>
      <c r="N85" s="139"/>
      <c r="O85" s="128"/>
      <c r="P85" s="129"/>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row>
    <row r="86" spans="1:42" s="6" customFormat="1" ht="45" outlineLevel="1">
      <c r="A86" s="68" t="s">
        <v>113</v>
      </c>
      <c r="B86" s="81" t="s">
        <v>13</v>
      </c>
      <c r="C86" s="81" t="s">
        <v>13</v>
      </c>
      <c r="D86" s="81" t="s">
        <v>13</v>
      </c>
      <c r="E86" s="81" t="s">
        <v>13</v>
      </c>
      <c r="F86" s="77"/>
      <c r="G86" s="74" t="s">
        <v>177</v>
      </c>
      <c r="H86" s="74" t="s">
        <v>361</v>
      </c>
      <c r="I86" s="74" t="s">
        <v>5</v>
      </c>
      <c r="J86" s="74"/>
      <c r="K86" s="74" t="s">
        <v>362</v>
      </c>
      <c r="L86" s="128"/>
      <c r="M86" s="139"/>
      <c r="N86" s="139"/>
      <c r="O86" s="128"/>
      <c r="P86" s="129"/>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1:42" s="6" customFormat="1" ht="45" outlineLevel="1">
      <c r="A87" s="68" t="s">
        <v>113</v>
      </c>
      <c r="B87" s="81" t="s">
        <v>13</v>
      </c>
      <c r="C87" s="81" t="s">
        <v>13</v>
      </c>
      <c r="D87" s="81" t="s">
        <v>13</v>
      </c>
      <c r="E87" s="81" t="s">
        <v>13</v>
      </c>
      <c r="F87" s="77"/>
      <c r="G87" s="74" t="s">
        <v>178</v>
      </c>
      <c r="H87" s="130"/>
      <c r="I87" s="74" t="s">
        <v>2</v>
      </c>
      <c r="J87" s="74"/>
      <c r="K87" s="74"/>
      <c r="L87" s="128">
        <v>30000</v>
      </c>
      <c r="M87" s="139" t="s">
        <v>193</v>
      </c>
      <c r="N87" s="139"/>
      <c r="O87" s="128"/>
      <c r="P87" s="129"/>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row>
    <row r="88" spans="1:42" s="6" customFormat="1" ht="45" outlineLevel="1">
      <c r="A88" s="68" t="s">
        <v>113</v>
      </c>
      <c r="B88" s="81" t="s">
        <v>13</v>
      </c>
      <c r="C88" s="81" t="s">
        <v>13</v>
      </c>
      <c r="D88" s="81" t="s">
        <v>13</v>
      </c>
      <c r="E88" s="81" t="s">
        <v>13</v>
      </c>
      <c r="F88" s="77"/>
      <c r="G88" s="74" t="s">
        <v>179</v>
      </c>
      <c r="H88" s="130"/>
      <c r="I88" s="74" t="s">
        <v>2</v>
      </c>
      <c r="J88" s="74"/>
      <c r="K88" s="74"/>
      <c r="L88" s="128"/>
      <c r="M88" s="139"/>
      <c r="N88" s="139"/>
      <c r="O88" s="128"/>
      <c r="P88" s="129"/>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row>
    <row r="89" spans="1:42" s="6" customFormat="1" ht="105" outlineLevel="1">
      <c r="A89" s="68" t="s">
        <v>113</v>
      </c>
      <c r="B89" s="81" t="s">
        <v>13</v>
      </c>
      <c r="C89" s="81" t="s">
        <v>13</v>
      </c>
      <c r="D89" s="81" t="s">
        <v>13</v>
      </c>
      <c r="E89" s="81" t="s">
        <v>13</v>
      </c>
      <c r="F89" s="77"/>
      <c r="G89" s="74" t="s">
        <v>180</v>
      </c>
      <c r="H89" s="74" t="s">
        <v>364</v>
      </c>
      <c r="I89" s="74" t="s">
        <v>5</v>
      </c>
      <c r="J89" s="74"/>
      <c r="K89" s="74" t="s">
        <v>363</v>
      </c>
      <c r="L89" s="128">
        <v>500</v>
      </c>
      <c r="M89" s="139" t="s">
        <v>193</v>
      </c>
      <c r="N89" s="139"/>
      <c r="O89" s="128"/>
      <c r="P89" s="129"/>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row>
    <row r="90" spans="1:42" s="6" customFormat="1" ht="125.25" customHeight="1" outlineLevel="1">
      <c r="A90" s="68" t="s">
        <v>113</v>
      </c>
      <c r="B90" s="81" t="s">
        <v>13</v>
      </c>
      <c r="C90" s="81" t="s">
        <v>13</v>
      </c>
      <c r="D90" s="81" t="s">
        <v>13</v>
      </c>
      <c r="E90" s="81" t="s">
        <v>13</v>
      </c>
      <c r="F90" s="77"/>
      <c r="G90" s="74" t="s">
        <v>48</v>
      </c>
      <c r="H90" s="74" t="s">
        <v>406</v>
      </c>
      <c r="I90" s="74" t="s">
        <v>5</v>
      </c>
      <c r="J90" s="74"/>
      <c r="K90" s="74" t="s">
        <v>365</v>
      </c>
      <c r="L90" s="128"/>
      <c r="M90" s="139"/>
      <c r="N90" s="139"/>
      <c r="O90" s="128"/>
      <c r="P90" s="129"/>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row>
    <row r="91" spans="1:42" s="6" customFormat="1" ht="90">
      <c r="A91" s="135" t="s">
        <v>134</v>
      </c>
      <c r="B91" s="81" t="s">
        <v>13</v>
      </c>
      <c r="C91" s="81" t="s">
        <v>13</v>
      </c>
      <c r="D91" s="81" t="s">
        <v>13</v>
      </c>
      <c r="E91" s="81" t="s">
        <v>13</v>
      </c>
      <c r="F91" s="77" t="s">
        <v>190</v>
      </c>
      <c r="G91" s="77" t="s">
        <v>231</v>
      </c>
      <c r="H91" s="147" t="s">
        <v>260</v>
      </c>
      <c r="I91" s="147" t="s">
        <v>260</v>
      </c>
      <c r="J91" s="147" t="s">
        <v>260</v>
      </c>
      <c r="K91" s="147" t="s">
        <v>260</v>
      </c>
      <c r="L91" s="140"/>
      <c r="M91" s="140"/>
      <c r="N91" s="140"/>
      <c r="O91" s="140"/>
      <c r="P91" s="138"/>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row>
    <row r="92" spans="1:42" s="6" customFormat="1" ht="60" outlineLevel="1">
      <c r="A92" s="68" t="s">
        <v>134</v>
      </c>
      <c r="B92" s="81" t="s">
        <v>13</v>
      </c>
      <c r="C92" s="81" t="s">
        <v>13</v>
      </c>
      <c r="D92" s="81" t="s">
        <v>13</v>
      </c>
      <c r="E92" s="81" t="s">
        <v>13</v>
      </c>
      <c r="F92" s="77"/>
      <c r="G92" s="77" t="s">
        <v>181</v>
      </c>
      <c r="H92" s="147" t="s">
        <v>407</v>
      </c>
      <c r="I92" s="74" t="s">
        <v>5</v>
      </c>
      <c r="J92" s="74"/>
      <c r="K92" s="74"/>
      <c r="L92" s="128">
        <v>300</v>
      </c>
      <c r="M92" s="139" t="s">
        <v>192</v>
      </c>
      <c r="N92" s="139"/>
      <c r="O92" s="128"/>
      <c r="P92" s="129"/>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row>
    <row r="93" spans="1:42" s="6" customFormat="1" ht="30" outlineLevel="1">
      <c r="A93" s="68" t="s">
        <v>134</v>
      </c>
      <c r="B93" s="81" t="s">
        <v>13</v>
      </c>
      <c r="C93" s="81" t="s">
        <v>13</v>
      </c>
      <c r="D93" s="81" t="s">
        <v>13</v>
      </c>
      <c r="E93" s="81" t="s">
        <v>13</v>
      </c>
      <c r="F93" s="77"/>
      <c r="G93" s="74" t="s">
        <v>182</v>
      </c>
      <c r="H93" s="74" t="s">
        <v>367</v>
      </c>
      <c r="I93" s="74" t="s">
        <v>4</v>
      </c>
      <c r="J93" s="74"/>
      <c r="K93" s="74"/>
      <c r="L93" s="128"/>
      <c r="M93" s="139"/>
      <c r="N93" s="139"/>
      <c r="O93" s="128"/>
      <c r="P93" s="129"/>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row>
    <row r="94" spans="1:42" ht="30" outlineLevel="1">
      <c r="A94" s="68" t="s">
        <v>134</v>
      </c>
      <c r="B94" s="81" t="s">
        <v>13</v>
      </c>
      <c r="C94" s="81" t="s">
        <v>13</v>
      </c>
      <c r="D94" s="81" t="s">
        <v>13</v>
      </c>
      <c r="E94" s="81" t="s">
        <v>13</v>
      </c>
      <c r="F94" s="77"/>
      <c r="G94" s="74" t="s">
        <v>183</v>
      </c>
      <c r="H94" s="132"/>
      <c r="I94" s="74" t="s">
        <v>2</v>
      </c>
      <c r="J94" s="74"/>
      <c r="K94" s="74"/>
      <c r="L94" s="128"/>
      <c r="M94" s="139"/>
      <c r="N94" s="139"/>
      <c r="O94" s="128"/>
      <c r="P94" s="129"/>
      <c r="Q94" s="28"/>
      <c r="AP94"/>
    </row>
    <row r="95" spans="1:42" ht="30" outlineLevel="1">
      <c r="A95" s="68" t="s">
        <v>134</v>
      </c>
      <c r="B95" s="81" t="s">
        <v>13</v>
      </c>
      <c r="C95" s="81" t="s">
        <v>13</v>
      </c>
      <c r="D95" s="81" t="s">
        <v>13</v>
      </c>
      <c r="E95" s="81" t="s">
        <v>13</v>
      </c>
      <c r="F95" s="77"/>
      <c r="G95" s="74" t="s">
        <v>184</v>
      </c>
      <c r="H95" s="74" t="s">
        <v>368</v>
      </c>
      <c r="I95" s="74" t="s">
        <v>4</v>
      </c>
      <c r="J95" s="74"/>
      <c r="K95" s="74"/>
      <c r="L95" s="128"/>
      <c r="M95" s="139"/>
      <c r="N95" s="139"/>
      <c r="O95" s="128"/>
      <c r="P95" s="129"/>
      <c r="Q95" s="28"/>
      <c r="AP95"/>
    </row>
    <row r="96" spans="1:42" ht="75" outlineLevel="1">
      <c r="A96" s="68" t="s">
        <v>134</v>
      </c>
      <c r="B96" s="81" t="s">
        <v>13</v>
      </c>
      <c r="C96" s="81" t="s">
        <v>13</v>
      </c>
      <c r="D96" s="81" t="s">
        <v>13</v>
      </c>
      <c r="E96" s="81" t="s">
        <v>13</v>
      </c>
      <c r="F96" s="77"/>
      <c r="G96" s="74" t="s">
        <v>230</v>
      </c>
      <c r="H96" s="74" t="s">
        <v>369</v>
      </c>
      <c r="I96" s="74" t="s">
        <v>4</v>
      </c>
      <c r="J96" s="74"/>
      <c r="K96" s="74"/>
      <c r="L96" s="128"/>
      <c r="M96" s="139"/>
      <c r="N96" s="139"/>
      <c r="O96" s="128"/>
      <c r="P96" s="129"/>
      <c r="Q96" s="28"/>
      <c r="AP96"/>
    </row>
    <row r="97" spans="1:42" ht="78.75" customHeight="1" outlineLevel="1">
      <c r="A97" s="68" t="s">
        <v>134</v>
      </c>
      <c r="B97" s="81" t="s">
        <v>13</v>
      </c>
      <c r="C97" s="81" t="s">
        <v>13</v>
      </c>
      <c r="D97" s="81" t="s">
        <v>13</v>
      </c>
      <c r="E97" s="81" t="s">
        <v>13</v>
      </c>
      <c r="F97" s="77"/>
      <c r="G97" s="74" t="s">
        <v>185</v>
      </c>
      <c r="H97" s="74" t="s">
        <v>408</v>
      </c>
      <c r="I97" s="74" t="s">
        <v>4</v>
      </c>
      <c r="J97" s="74" t="s">
        <v>409</v>
      </c>
      <c r="K97" s="74" t="s">
        <v>370</v>
      </c>
      <c r="L97" s="128"/>
      <c r="M97" s="139"/>
      <c r="N97" s="139"/>
      <c r="O97" s="128"/>
      <c r="P97" s="129">
        <f>2468+8060</f>
        <v>10528</v>
      </c>
      <c r="Q97" s="28"/>
      <c r="AP97"/>
    </row>
    <row r="98" spans="1:42" ht="90">
      <c r="A98" s="136" t="s">
        <v>135</v>
      </c>
      <c r="B98" s="81" t="s">
        <v>13</v>
      </c>
      <c r="C98" s="81" t="s">
        <v>13</v>
      </c>
      <c r="D98" s="81" t="s">
        <v>13</v>
      </c>
      <c r="E98" s="81" t="s">
        <v>13</v>
      </c>
      <c r="F98" s="77" t="s">
        <v>132</v>
      </c>
      <c r="G98" s="77" t="s">
        <v>269</v>
      </c>
      <c r="H98" s="74" t="s">
        <v>261</v>
      </c>
      <c r="I98" s="74" t="s">
        <v>261</v>
      </c>
      <c r="J98" s="74" t="s">
        <v>261</v>
      </c>
      <c r="K98" s="74" t="s">
        <v>261</v>
      </c>
      <c r="L98" s="140"/>
      <c r="M98" s="140"/>
      <c r="N98" s="140"/>
      <c r="O98" s="140"/>
      <c r="P98" s="138"/>
      <c r="Q98" s="28"/>
      <c r="AP98"/>
    </row>
    <row r="99" spans="1:42" ht="45" outlineLevel="1">
      <c r="A99" s="69" t="s">
        <v>135</v>
      </c>
      <c r="B99" s="81" t="s">
        <v>13</v>
      </c>
      <c r="C99" s="81" t="s">
        <v>13</v>
      </c>
      <c r="D99" s="81" t="s">
        <v>13</v>
      </c>
      <c r="E99" s="81" t="s">
        <v>13</v>
      </c>
      <c r="F99" s="77"/>
      <c r="G99" s="74" t="s">
        <v>270</v>
      </c>
      <c r="H99" s="130"/>
      <c r="I99" s="74" t="s">
        <v>4</v>
      </c>
      <c r="J99" s="74" t="s">
        <v>371</v>
      </c>
      <c r="K99" s="74"/>
      <c r="L99" s="128"/>
      <c r="M99" s="139"/>
      <c r="N99" s="139"/>
      <c r="O99" s="128"/>
      <c r="P99" s="129"/>
      <c r="Q99" s="28"/>
      <c r="AP99"/>
    </row>
    <row r="100" spans="1:42" s="6" customFormat="1" ht="45" outlineLevel="1">
      <c r="A100" s="69" t="s">
        <v>135</v>
      </c>
      <c r="B100" s="81" t="s">
        <v>13</v>
      </c>
      <c r="C100" s="81" t="s">
        <v>13</v>
      </c>
      <c r="D100" s="81" t="s">
        <v>13</v>
      </c>
      <c r="E100" s="81" t="s">
        <v>13</v>
      </c>
      <c r="F100" s="77"/>
      <c r="G100" s="74" t="s">
        <v>186</v>
      </c>
      <c r="H100" s="74" t="s">
        <v>372</v>
      </c>
      <c r="I100" s="74" t="s">
        <v>4</v>
      </c>
      <c r="J100" s="74"/>
      <c r="K100" s="74"/>
      <c r="L100" s="128">
        <v>1000</v>
      </c>
      <c r="M100" s="139" t="s">
        <v>192</v>
      </c>
      <c r="N100" s="139"/>
      <c r="O100" s="128"/>
      <c r="P100" s="129">
        <v>1000</v>
      </c>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row>
    <row r="101" spans="1:42" s="6" customFormat="1" ht="45" outlineLevel="1" collapsed="1">
      <c r="A101" s="69" t="s">
        <v>135</v>
      </c>
      <c r="B101" s="81" t="s">
        <v>13</v>
      </c>
      <c r="C101" s="81" t="s">
        <v>13</v>
      </c>
      <c r="D101" s="81" t="s">
        <v>13</v>
      </c>
      <c r="E101" s="81" t="s">
        <v>13</v>
      </c>
      <c r="F101" s="77"/>
      <c r="G101" s="74" t="s">
        <v>187</v>
      </c>
      <c r="H101" s="130"/>
      <c r="I101" s="74" t="s">
        <v>2</v>
      </c>
      <c r="J101" s="74"/>
      <c r="K101" s="74" t="s">
        <v>373</v>
      </c>
      <c r="L101" s="128"/>
      <c r="M101" s="139"/>
      <c r="N101" s="139"/>
      <c r="O101" s="128"/>
      <c r="P101" s="129"/>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1:42" s="28" customFormat="1" ht="45" outlineLevel="1">
      <c r="A102" s="69" t="s">
        <v>135</v>
      </c>
      <c r="B102" s="81" t="s">
        <v>13</v>
      </c>
      <c r="C102" s="81" t="s">
        <v>13</v>
      </c>
      <c r="D102" s="81" t="s">
        <v>13</v>
      </c>
      <c r="E102" s="81" t="s">
        <v>13</v>
      </c>
      <c r="F102" s="77"/>
      <c r="G102" s="74" t="s">
        <v>188</v>
      </c>
      <c r="H102" s="74" t="s">
        <v>374</v>
      </c>
      <c r="I102" s="74" t="s">
        <v>138</v>
      </c>
      <c r="J102" s="74"/>
      <c r="K102" s="74"/>
      <c r="L102" s="128"/>
      <c r="M102" s="139"/>
      <c r="N102" s="139"/>
      <c r="O102" s="128"/>
      <c r="P102" s="129"/>
    </row>
    <row r="103" spans="1:42" s="28" customFormat="1" ht="82.5" customHeight="1" outlineLevel="1">
      <c r="A103" s="69" t="s">
        <v>135</v>
      </c>
      <c r="B103" s="81" t="s">
        <v>13</v>
      </c>
      <c r="C103" s="81" t="s">
        <v>13</v>
      </c>
      <c r="D103" s="81" t="s">
        <v>13</v>
      </c>
      <c r="E103" s="81" t="s">
        <v>13</v>
      </c>
      <c r="F103" s="77"/>
      <c r="G103" s="74" t="s">
        <v>189</v>
      </c>
      <c r="H103" s="74" t="s">
        <v>410</v>
      </c>
      <c r="I103" s="74" t="s">
        <v>138</v>
      </c>
      <c r="J103" s="74" t="s">
        <v>411</v>
      </c>
      <c r="K103" s="74" t="s">
        <v>375</v>
      </c>
      <c r="L103" s="128"/>
      <c r="M103" s="139"/>
      <c r="N103" s="139"/>
      <c r="O103" s="128"/>
      <c r="P103" s="129"/>
    </row>
    <row r="104" spans="1:42" s="28" customFormat="1" ht="15.75">
      <c r="A104" s="144" t="s">
        <v>195</v>
      </c>
      <c r="B104" s="70"/>
      <c r="C104" s="70"/>
      <c r="D104" s="70"/>
      <c r="E104" s="70"/>
      <c r="F104" s="71"/>
      <c r="G104" s="71"/>
      <c r="H104" s="71"/>
      <c r="I104" s="71"/>
      <c r="J104" s="71"/>
      <c r="K104" s="71"/>
      <c r="L104" s="142">
        <f>SUMIF(Tableau132[Coût annuel ou total ?],_Table!B3,Tableau132[Coût total estimé pour 2024])</f>
        <v>4524635</v>
      </c>
      <c r="M104" s="148" t="s">
        <v>276</v>
      </c>
      <c r="N104" s="148"/>
      <c r="O104" s="72">
        <f>SUM(O16:O98)</f>
        <v>60585</v>
      </c>
      <c r="P104" s="73">
        <f>SUM(P16:P98)</f>
        <v>1657145</v>
      </c>
    </row>
    <row r="105" spans="1:42" s="28" customFormat="1" ht="15.75">
      <c r="A105" s="145" t="s">
        <v>194</v>
      </c>
      <c r="B105" s="70"/>
      <c r="C105" s="70"/>
      <c r="D105" s="70"/>
      <c r="E105" s="70"/>
      <c r="F105" s="71"/>
      <c r="G105" s="71"/>
      <c r="H105" s="71"/>
      <c r="I105" s="71"/>
      <c r="J105" s="71"/>
      <c r="K105" s="71"/>
      <c r="L105" s="72">
        <f>SUMIF(Tableau132[Coût annuel ou total ?],_Table!B2,Tableau132[Coût total estimé pour 2024])</f>
        <v>197800</v>
      </c>
      <c r="M105" s="143" t="s">
        <v>277</v>
      </c>
      <c r="N105" s="143"/>
      <c r="O105" s="72">
        <f>O104</f>
        <v>60585</v>
      </c>
      <c r="P105" s="73">
        <f>P104</f>
        <v>1657145</v>
      </c>
    </row>
    <row r="106" spans="1:42" s="28" customFormat="1">
      <c r="H106" s="35"/>
      <c r="I106" s="35"/>
    </row>
    <row r="107" spans="1:42" s="28" customFormat="1"/>
    <row r="108" spans="1:42" s="28" customFormat="1"/>
    <row r="109" spans="1:42" s="28" customFormat="1"/>
    <row r="110" spans="1:42" s="28" customFormat="1"/>
    <row r="111" spans="1:42" s="28" customFormat="1"/>
    <row r="112" spans="1:42" s="28" customFormat="1"/>
    <row r="113" spans="1:16" s="28" customFormat="1"/>
    <row r="114" spans="1:16" s="28" customFormat="1"/>
    <row r="115" spans="1:16" s="28" customFormat="1"/>
    <row r="116" spans="1:16">
      <c r="A116" s="28"/>
      <c r="B116" s="28"/>
      <c r="C116" s="28"/>
      <c r="D116" s="28"/>
      <c r="E116" s="28"/>
      <c r="F116" s="28"/>
      <c r="G116" s="28"/>
      <c r="H116" s="28"/>
      <c r="I116" s="28"/>
      <c r="J116" s="28"/>
      <c r="K116" s="28"/>
      <c r="L116" s="28"/>
      <c r="M116" s="28"/>
      <c r="N116" s="28"/>
      <c r="O116" s="28"/>
      <c r="P116" s="28"/>
    </row>
    <row r="117" spans="1:16">
      <c r="A117" s="28"/>
      <c r="B117" s="28"/>
      <c r="C117" s="28"/>
      <c r="D117" s="28"/>
      <c r="E117" s="28"/>
      <c r="F117" s="28"/>
      <c r="G117" s="28"/>
      <c r="H117" s="28"/>
      <c r="I117" s="28"/>
      <c r="J117" s="28"/>
      <c r="K117" s="28"/>
      <c r="L117" s="28"/>
      <c r="M117" s="28"/>
      <c r="N117" s="28"/>
      <c r="O117" s="28"/>
      <c r="P117" s="28"/>
    </row>
    <row r="118" spans="1:16">
      <c r="A118" s="28"/>
      <c r="B118" s="28"/>
      <c r="C118" s="28"/>
      <c r="D118" s="28"/>
      <c r="E118" s="28"/>
      <c r="F118" s="28"/>
      <c r="G118" s="28"/>
      <c r="H118" s="28"/>
      <c r="I118" s="28"/>
      <c r="J118" s="28"/>
      <c r="K118" s="28"/>
      <c r="L118" s="28"/>
      <c r="M118" s="28"/>
      <c r="N118" s="28"/>
      <c r="O118" s="28"/>
      <c r="P118" s="28"/>
    </row>
    <row r="119" spans="1:16">
      <c r="A119" s="28"/>
      <c r="B119" s="28"/>
      <c r="C119" s="28"/>
      <c r="D119" s="28"/>
      <c r="E119" s="28"/>
      <c r="F119" s="28"/>
      <c r="G119" s="28"/>
      <c r="H119" s="28"/>
      <c r="I119" s="28"/>
      <c r="J119" s="28"/>
      <c r="K119" s="28"/>
      <c r="L119" s="28"/>
      <c r="M119" s="28"/>
      <c r="N119" s="28"/>
      <c r="O119" s="28"/>
      <c r="P119" s="28"/>
    </row>
  </sheetData>
  <mergeCells count="1">
    <mergeCell ref="L13:P13"/>
  </mergeCells>
  <phoneticPr fontId="33" type="noConversion"/>
  <hyperlinks>
    <hyperlink ref="N76" r:id="rId1" display="https://amp-rts-ch.cdn.ampproject.org/c/s/amp.rts.ch/info/regions/vaud/13709734-feu-vert-vaudois-aux-subventions-pour-lutter-contre-les-ilots-de-chaleur-en-ville.html" xr:uid="{2D307A69-204F-4DDB-B6FA-87E9AB286B13}"/>
  </hyperlinks>
  <pageMargins left="0.70866141732283472" right="0.70866141732283472" top="0.74803149606299213" bottom="0.74803149606299213" header="0.31496062992125984" footer="0.31496062992125984"/>
  <pageSetup paperSize="9" scale="30" fitToHeight="0" orientation="landscape"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69754E7C-4AF5-4F0C-9E79-AE6A8DF482ED}">
          <x14:formula1>
            <xm:f>_Table!$A$2:$A$8</xm:f>
          </x14:formula1>
          <xm:sqref>I17:I18 I20:I25 I27:I29 I31:I39 I41:I47 I49:I56 I58:I61 I63:I75 I77:I90 I92:I97 I99:I103</xm:sqref>
        </x14:dataValidation>
        <x14:dataValidation type="list" allowBlank="1" showInputMessage="1" showErrorMessage="1" xr:uid="{F45E7ED5-F2EB-423D-8253-062B4C7CAB53}">
          <x14:formula1>
            <xm:f>_Table!$B$2:$B$3</xm:f>
          </x14:formula1>
          <xm:sqref>M77:N90 M20:N25 M58:N61 M49:N56 M92:N97 M99:N103 M63:N74 M27:N29 M31:N38 M41:N47 M17:M18 N17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4655A-B98A-4AE0-AAA6-10F7EA5E4686}">
  <sheetPr>
    <tabColor theme="4"/>
  </sheetPr>
  <dimension ref="A1:AP126"/>
  <sheetViews>
    <sheetView tabSelected="1" zoomScale="85" zoomScaleNormal="85" workbookViewId="0">
      <pane ySplit="14" topLeftCell="A42" activePane="bottomLeft" state="frozen"/>
      <selection pane="bottomLeft" activeCell="F42" sqref="F42"/>
    </sheetView>
  </sheetViews>
  <sheetFormatPr baseColWidth="10" defaultColWidth="9.28515625" defaultRowHeight="15" outlineLevelRow="1"/>
  <cols>
    <col min="1" max="1" width="42.42578125" customWidth="1"/>
    <col min="2" max="2" width="5" bestFit="1" customWidth="1"/>
    <col min="3" max="3" width="6" customWidth="1"/>
    <col min="4" max="5" width="5.7109375" customWidth="1"/>
    <col min="6" max="6" width="34.140625" customWidth="1"/>
    <col min="7" max="7" width="43.7109375" customWidth="1"/>
    <col min="8" max="8" width="38.42578125" customWidth="1"/>
    <col min="9" max="9" width="21.140625" customWidth="1"/>
    <col min="10" max="10" width="53.7109375" customWidth="1"/>
    <col min="11" max="11" width="49.7109375" customWidth="1"/>
    <col min="12" max="12" width="18.28515625" customWidth="1"/>
    <col min="13" max="13" width="14.42578125" customWidth="1"/>
    <col min="14" max="14" width="17.28515625" customWidth="1"/>
    <col min="15" max="15" width="23.85546875" customWidth="1"/>
    <col min="16" max="16" width="19.140625" customWidth="1"/>
    <col min="17" max="17" width="25.28515625" customWidth="1"/>
    <col min="18" max="18" width="20" style="28" customWidth="1"/>
    <col min="19" max="19" width="20.7109375" style="28" customWidth="1"/>
    <col min="20" max="42" width="9.28515625" style="28"/>
  </cols>
  <sheetData>
    <row r="1" spans="1:42" s="28" customFormat="1" ht="20.25" customHeight="1">
      <c r="A1" s="27" t="s">
        <v>12</v>
      </c>
    </row>
    <row r="2" spans="1:42" s="28" customFormat="1" ht="10.5" customHeight="1"/>
    <row r="3" spans="1:42" s="28" customFormat="1">
      <c r="A3" s="31" t="s">
        <v>14</v>
      </c>
    </row>
    <row r="4" spans="1:42" s="28" customFormat="1">
      <c r="A4" s="39" t="s">
        <v>112</v>
      </c>
    </row>
    <row r="5" spans="1:42" s="28" customFormat="1">
      <c r="A5" s="40" t="s">
        <v>111</v>
      </c>
    </row>
    <row r="6" spans="1:42" s="28" customFormat="1">
      <c r="A6" s="123" t="s">
        <v>110</v>
      </c>
    </row>
    <row r="7" spans="1:42" s="28" customFormat="1">
      <c r="A7" s="31" t="s">
        <v>47</v>
      </c>
    </row>
    <row r="8" spans="1:42" s="28" customFormat="1" ht="12" customHeight="1">
      <c r="A8" s="31"/>
    </row>
    <row r="9" spans="1:42" s="33" customFormat="1">
      <c r="A9" s="35" t="s">
        <v>413</v>
      </c>
    </row>
    <row r="10" spans="1:42" s="33" customFormat="1" ht="15.75" thickBot="1">
      <c r="A10" s="7" t="s">
        <v>287</v>
      </c>
    </row>
    <row r="11" spans="1:42" s="33" customFormat="1" ht="15.75" customHeight="1" thickTop="1" thickBot="1">
      <c r="A11" s="7" t="s">
        <v>416</v>
      </c>
      <c r="F11" s="179" t="s">
        <v>514</v>
      </c>
      <c r="G11" s="179"/>
      <c r="H11" s="177" t="s">
        <v>498</v>
      </c>
      <c r="P11" s="160" t="s">
        <v>422</v>
      </c>
    </row>
    <row r="12" spans="1:42" s="33" customFormat="1" ht="16.5" thickTop="1" thickBot="1">
      <c r="A12" s="34" t="s">
        <v>524</v>
      </c>
      <c r="F12" s="179"/>
      <c r="G12" s="179"/>
      <c r="H12" s="177"/>
      <c r="L12" s="178" t="s">
        <v>471</v>
      </c>
      <c r="M12" s="178"/>
      <c r="N12" s="178"/>
      <c r="O12" s="178"/>
      <c r="P12" s="178"/>
    </row>
    <row r="13" spans="1:42" s="28" customFormat="1" ht="14.25" customHeight="1" thickTop="1">
      <c r="L13" s="178"/>
      <c r="M13" s="178"/>
      <c r="N13" s="178"/>
      <c r="O13" s="178"/>
      <c r="P13" s="178"/>
    </row>
    <row r="14" spans="1:42" s="158" customFormat="1" ht="54" customHeight="1">
      <c r="A14" s="154" t="s">
        <v>0</v>
      </c>
      <c r="B14" s="155" t="s">
        <v>7</v>
      </c>
      <c r="C14" s="155" t="s">
        <v>8</v>
      </c>
      <c r="D14" s="155" t="s">
        <v>9</v>
      </c>
      <c r="E14" s="155" t="s">
        <v>114</v>
      </c>
      <c r="F14" s="45" t="s">
        <v>60</v>
      </c>
      <c r="G14" s="156" t="s">
        <v>61</v>
      </c>
      <c r="H14" s="124" t="s">
        <v>380</v>
      </c>
      <c r="I14" s="124" t="s">
        <v>56</v>
      </c>
      <c r="J14" s="124" t="s">
        <v>62</v>
      </c>
      <c r="K14" s="124" t="s">
        <v>79</v>
      </c>
      <c r="L14" s="48" t="s">
        <v>420</v>
      </c>
      <c r="M14" s="48" t="s">
        <v>191</v>
      </c>
      <c r="N14" s="48" t="s">
        <v>279</v>
      </c>
      <c r="O14" s="48" t="s">
        <v>481</v>
      </c>
      <c r="P14" s="49" t="s">
        <v>291</v>
      </c>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row>
    <row r="15" spans="1:42" s="107" customFormat="1" ht="65.25" hidden="1" customHeight="1">
      <c r="A15" s="99" t="s">
        <v>101</v>
      </c>
      <c r="B15" s="100"/>
      <c r="C15" s="101"/>
      <c r="D15" s="101"/>
      <c r="E15" s="101"/>
      <c r="F15" s="102" t="s">
        <v>51</v>
      </c>
      <c r="G15" s="103" t="s">
        <v>84</v>
      </c>
      <c r="H15" s="103" t="s">
        <v>414</v>
      </c>
      <c r="I15" s="102" t="s">
        <v>63</v>
      </c>
      <c r="J15" s="102" t="s">
        <v>53</v>
      </c>
      <c r="K15" s="102" t="s">
        <v>85</v>
      </c>
      <c r="L15" s="102"/>
      <c r="M15" s="102"/>
      <c r="N15" s="102"/>
      <c r="O15" s="104"/>
      <c r="P15" s="105"/>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row>
    <row r="16" spans="1:42" ht="21" customHeight="1">
      <c r="A16" s="50" t="s">
        <v>58</v>
      </c>
      <c r="B16" s="51"/>
      <c r="C16" s="52"/>
      <c r="D16" s="52"/>
      <c r="E16" s="52"/>
      <c r="F16" s="53"/>
      <c r="G16" s="53"/>
      <c r="H16" s="54"/>
      <c r="I16" s="55"/>
      <c r="J16" s="55"/>
      <c r="K16" s="55"/>
      <c r="L16" s="55"/>
      <c r="M16" s="55"/>
      <c r="N16" s="55"/>
      <c r="O16" s="56"/>
      <c r="P16" s="57"/>
      <c r="Q16" s="28"/>
      <c r="AP16"/>
    </row>
    <row r="17" spans="1:41" s="6" customFormat="1" ht="122.1" customHeight="1">
      <c r="A17" s="133" t="s">
        <v>116</v>
      </c>
      <c r="B17" s="81" t="s">
        <v>13</v>
      </c>
      <c r="C17" s="101"/>
      <c r="D17" s="101"/>
      <c r="E17" s="101"/>
      <c r="F17" s="77" t="s">
        <v>271</v>
      </c>
      <c r="G17" s="74" t="s">
        <v>124</v>
      </c>
      <c r="H17" s="75" t="s">
        <v>417</v>
      </c>
      <c r="I17" s="75" t="s">
        <v>438</v>
      </c>
      <c r="J17" s="75"/>
      <c r="K17" s="74" t="s">
        <v>418</v>
      </c>
      <c r="L17" s="75">
        <v>1000</v>
      </c>
      <c r="M17" s="139" t="s">
        <v>192</v>
      </c>
      <c r="N17" s="139"/>
      <c r="O17" s="79"/>
      <c r="P17" s="80">
        <f>Tableau132[[#This Row],[Coût effectif dépensé à ce jour]]+500</f>
        <v>1150</v>
      </c>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row>
    <row r="18" spans="1:41" s="6" customFormat="1" ht="111" customHeight="1">
      <c r="A18" s="133" t="s">
        <v>57</v>
      </c>
      <c r="B18" s="81" t="s">
        <v>13</v>
      </c>
      <c r="C18" s="81" t="s">
        <v>13</v>
      </c>
      <c r="D18" s="81" t="s">
        <v>13</v>
      </c>
      <c r="E18" s="81" t="s">
        <v>13</v>
      </c>
      <c r="F18" s="77" t="s">
        <v>115</v>
      </c>
      <c r="G18" s="77" t="s">
        <v>82</v>
      </c>
      <c r="H18" s="75" t="s">
        <v>419</v>
      </c>
      <c r="I18" s="75" t="s">
        <v>438</v>
      </c>
      <c r="J18" s="75"/>
      <c r="K18" s="74" t="s">
        <v>421</v>
      </c>
      <c r="L18" s="75">
        <v>2000</v>
      </c>
      <c r="M18" s="139" t="s">
        <v>192</v>
      </c>
      <c r="N18" s="159"/>
      <c r="O18" s="75"/>
      <c r="P18" s="80">
        <f>Tableau132[[#This Row],[Coût effectif dépensé à ce jour]]+3600</f>
        <v>3650</v>
      </c>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row>
    <row r="19" spans="1:41" s="6" customFormat="1" ht="105">
      <c r="A19" s="133" t="s">
        <v>117</v>
      </c>
      <c r="B19" s="81" t="s">
        <v>13</v>
      </c>
      <c r="C19" s="81" t="s">
        <v>13</v>
      </c>
      <c r="D19" s="81" t="s">
        <v>13</v>
      </c>
      <c r="E19" s="81" t="s">
        <v>13</v>
      </c>
      <c r="F19" s="77" t="s">
        <v>125</v>
      </c>
      <c r="G19" s="77" t="s">
        <v>273</v>
      </c>
      <c r="H19" s="74" t="s">
        <v>504</v>
      </c>
      <c r="I19" s="74" t="s">
        <v>504</v>
      </c>
      <c r="J19" s="74" t="s">
        <v>504</v>
      </c>
      <c r="K19" s="74" t="s">
        <v>423</v>
      </c>
      <c r="L19" s="137"/>
      <c r="M19" s="137"/>
      <c r="N19" s="150" t="s">
        <v>297</v>
      </c>
      <c r="O19" s="137"/>
      <c r="P19" s="138"/>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row>
    <row r="20" spans="1:41" s="6" customFormat="1" ht="75" hidden="1" outlineLevel="1">
      <c r="A20" s="58" t="s">
        <v>117</v>
      </c>
      <c r="B20" s="81" t="s">
        <v>13</v>
      </c>
      <c r="C20" s="81" t="s">
        <v>13</v>
      </c>
      <c r="D20" s="81" t="s">
        <v>13</v>
      </c>
      <c r="E20" s="81" t="s">
        <v>13</v>
      </c>
      <c r="F20" s="77"/>
      <c r="G20" s="74" t="s">
        <v>294</v>
      </c>
      <c r="H20" s="75" t="s">
        <v>440</v>
      </c>
      <c r="I20" s="75" t="s">
        <v>5</v>
      </c>
      <c r="J20" s="74" t="s">
        <v>425</v>
      </c>
      <c r="K20" s="74" t="s">
        <v>424</v>
      </c>
      <c r="L20" s="128"/>
      <c r="M20" s="139"/>
      <c r="N20" s="139"/>
      <c r="O20" s="128"/>
      <c r="P20" s="129"/>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row>
    <row r="21" spans="1:41" s="6" customFormat="1" ht="60" hidden="1" outlineLevel="1">
      <c r="A21" s="58" t="s">
        <v>117</v>
      </c>
      <c r="B21" s="81" t="s">
        <v>13</v>
      </c>
      <c r="C21" s="81" t="s">
        <v>13</v>
      </c>
      <c r="D21" s="81" t="s">
        <v>13</v>
      </c>
      <c r="E21" s="81" t="s">
        <v>13</v>
      </c>
      <c r="F21" s="77"/>
      <c r="G21" s="74" t="s">
        <v>141</v>
      </c>
      <c r="H21" s="75" t="s">
        <v>426</v>
      </c>
      <c r="I21" s="75" t="s">
        <v>138</v>
      </c>
      <c r="J21" s="75" t="s">
        <v>428</v>
      </c>
      <c r="K21" s="161" t="s">
        <v>427</v>
      </c>
      <c r="L21" s="128">
        <v>5000</v>
      </c>
      <c r="M21" s="139"/>
      <c r="N21" s="139"/>
      <c r="O21" s="128"/>
      <c r="P21" s="129">
        <f>Tableau132[[#This Row],[Coût effectif dépensé à ce jour]]</f>
        <v>10000</v>
      </c>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row>
    <row r="22" spans="1:41" s="6" customFormat="1" ht="105" hidden="1" outlineLevel="1">
      <c r="A22" s="58" t="s">
        <v>117</v>
      </c>
      <c r="B22" s="81" t="s">
        <v>13</v>
      </c>
      <c r="C22" s="81" t="s">
        <v>13</v>
      </c>
      <c r="D22" s="81" t="s">
        <v>13</v>
      </c>
      <c r="E22" s="81" t="s">
        <v>13</v>
      </c>
      <c r="F22" s="77"/>
      <c r="G22" s="74" t="s">
        <v>142</v>
      </c>
      <c r="H22" s="74" t="s">
        <v>442</v>
      </c>
      <c r="I22" s="75" t="s">
        <v>438</v>
      </c>
      <c r="J22" s="75" t="s">
        <v>441</v>
      </c>
      <c r="K22" s="74" t="s">
        <v>429</v>
      </c>
      <c r="L22" s="128">
        <v>1000</v>
      </c>
      <c r="M22" s="139" t="s">
        <v>192</v>
      </c>
      <c r="N22" s="139"/>
      <c r="O22" s="128"/>
      <c r="P22" s="146">
        <f>Tableau132[[#This Row],[Coût effectif dépensé à ce jour]]+600</f>
        <v>1600</v>
      </c>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row>
    <row r="23" spans="1:41" s="6" customFormat="1" ht="165" hidden="1" outlineLevel="1">
      <c r="A23" s="58" t="s">
        <v>117</v>
      </c>
      <c r="B23" s="81" t="s">
        <v>13</v>
      </c>
      <c r="C23" s="81" t="s">
        <v>13</v>
      </c>
      <c r="D23" s="81" t="s">
        <v>13</v>
      </c>
      <c r="E23" s="81" t="s">
        <v>13</v>
      </c>
      <c r="F23" s="77"/>
      <c r="G23" s="74" t="s">
        <v>143</v>
      </c>
      <c r="H23" s="75" t="s">
        <v>443</v>
      </c>
      <c r="I23" s="75" t="s">
        <v>4</v>
      </c>
      <c r="J23" s="75"/>
      <c r="K23" s="74" t="s">
        <v>430</v>
      </c>
      <c r="L23" s="128"/>
      <c r="M23" s="139"/>
      <c r="N23" s="139"/>
      <c r="O23" s="128"/>
      <c r="P23" s="146"/>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row>
    <row r="24" spans="1:41" s="6" customFormat="1" ht="75" hidden="1" outlineLevel="1">
      <c r="A24" s="58" t="s">
        <v>117</v>
      </c>
      <c r="B24" s="81" t="s">
        <v>13</v>
      </c>
      <c r="C24" s="81" t="s">
        <v>13</v>
      </c>
      <c r="D24" s="81" t="s">
        <v>13</v>
      </c>
      <c r="E24" s="81" t="s">
        <v>13</v>
      </c>
      <c r="F24" s="77"/>
      <c r="G24" s="74" t="s">
        <v>144</v>
      </c>
      <c r="H24" s="74" t="s">
        <v>431</v>
      </c>
      <c r="I24" s="75" t="s">
        <v>2</v>
      </c>
      <c r="J24" s="75" t="s">
        <v>433</v>
      </c>
      <c r="K24" s="74" t="s">
        <v>432</v>
      </c>
      <c r="L24" s="128"/>
      <c r="M24" s="139"/>
      <c r="N24" s="139"/>
      <c r="O24" s="128"/>
      <c r="P24" s="129"/>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row>
    <row r="25" spans="1:41" s="6" customFormat="1" ht="225" hidden="1" outlineLevel="1">
      <c r="A25" s="58" t="s">
        <v>117</v>
      </c>
      <c r="B25" s="81" t="s">
        <v>13</v>
      </c>
      <c r="C25" s="81" t="s">
        <v>13</v>
      </c>
      <c r="D25" s="81" t="s">
        <v>13</v>
      </c>
      <c r="E25" s="81" t="s">
        <v>13</v>
      </c>
      <c r="F25" s="77"/>
      <c r="G25" s="74" t="s">
        <v>272</v>
      </c>
      <c r="H25" s="75" t="s">
        <v>444</v>
      </c>
      <c r="I25" s="75" t="s">
        <v>438</v>
      </c>
      <c r="J25" s="75"/>
      <c r="K25" s="74" t="s">
        <v>434</v>
      </c>
      <c r="L25" s="128">
        <v>3000</v>
      </c>
      <c r="M25" s="139" t="s">
        <v>193</v>
      </c>
      <c r="N25" s="139"/>
      <c r="O25" s="128">
        <f>2275</f>
        <v>2275</v>
      </c>
      <c r="P25" s="129">
        <f>Tableau132[[#This Row],[Coût effectif dépensé à ce jour]]+600+800+3000+1080</f>
        <v>10030</v>
      </c>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row>
    <row r="26" spans="1:41" s="6" customFormat="1" ht="43.5" customHeight="1" collapsed="1">
      <c r="A26" s="133" t="s">
        <v>119</v>
      </c>
      <c r="B26" s="81" t="s">
        <v>13</v>
      </c>
      <c r="C26" s="81" t="s">
        <v>13</v>
      </c>
      <c r="D26" s="81" t="s">
        <v>13</v>
      </c>
      <c r="E26" s="81" t="s">
        <v>13</v>
      </c>
      <c r="F26" s="77" t="s">
        <v>125</v>
      </c>
      <c r="G26" s="77" t="s">
        <v>123</v>
      </c>
      <c r="H26" s="74" t="s">
        <v>504</v>
      </c>
      <c r="I26" s="74" t="s">
        <v>504</v>
      </c>
      <c r="J26" s="74" t="s">
        <v>504</v>
      </c>
      <c r="K26" s="74" t="s">
        <v>435</v>
      </c>
      <c r="L26" s="137"/>
      <c r="M26" s="137"/>
      <c r="N26" s="137"/>
      <c r="O26" s="137"/>
      <c r="P26" s="138"/>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row>
    <row r="27" spans="1:41" s="6" customFormat="1" ht="43.5" hidden="1" customHeight="1" outlineLevel="1">
      <c r="A27" s="58" t="s">
        <v>119</v>
      </c>
      <c r="B27" s="81" t="s">
        <v>13</v>
      </c>
      <c r="C27" s="81" t="s">
        <v>13</v>
      </c>
      <c r="D27" s="81" t="s">
        <v>13</v>
      </c>
      <c r="E27" s="81" t="s">
        <v>13</v>
      </c>
      <c r="F27" s="77"/>
      <c r="G27" s="77" t="s">
        <v>145</v>
      </c>
      <c r="H27" s="75" t="s">
        <v>426</v>
      </c>
      <c r="I27" s="75" t="s">
        <v>138</v>
      </c>
      <c r="J27" s="75"/>
      <c r="K27" s="131" t="s">
        <v>426</v>
      </c>
      <c r="L27" s="128"/>
      <c r="M27" s="139"/>
      <c r="N27" s="139"/>
      <c r="O27" s="128"/>
      <c r="P27" s="129"/>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row>
    <row r="28" spans="1:41" s="6" customFormat="1" ht="43.5" hidden="1" customHeight="1" outlineLevel="1">
      <c r="A28" s="58" t="s">
        <v>119</v>
      </c>
      <c r="B28" s="81" t="s">
        <v>13</v>
      </c>
      <c r="C28" s="81" t="s">
        <v>13</v>
      </c>
      <c r="D28" s="81" t="s">
        <v>13</v>
      </c>
      <c r="E28" s="81" t="s">
        <v>13</v>
      </c>
      <c r="F28" s="77"/>
      <c r="G28" s="74" t="s">
        <v>146</v>
      </c>
      <c r="H28" s="74" t="s">
        <v>426</v>
      </c>
      <c r="I28" s="75" t="s">
        <v>2</v>
      </c>
      <c r="J28" s="75"/>
      <c r="K28" s="131" t="s">
        <v>426</v>
      </c>
      <c r="L28" s="128"/>
      <c r="M28" s="139"/>
      <c r="N28" s="139"/>
      <c r="O28" s="128"/>
      <c r="P28" s="129"/>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row>
    <row r="29" spans="1:41" s="6" customFormat="1" ht="43.5" hidden="1" customHeight="1" outlineLevel="1">
      <c r="A29" s="58" t="s">
        <v>119</v>
      </c>
      <c r="B29" s="81" t="s">
        <v>13</v>
      </c>
      <c r="C29" s="81" t="s">
        <v>13</v>
      </c>
      <c r="D29" s="81" t="s">
        <v>13</v>
      </c>
      <c r="E29" s="81" t="s">
        <v>13</v>
      </c>
      <c r="F29" s="77"/>
      <c r="G29" s="74" t="s">
        <v>147</v>
      </c>
      <c r="H29" s="75" t="s">
        <v>445</v>
      </c>
      <c r="I29" s="75" t="s">
        <v>138</v>
      </c>
      <c r="J29" s="75"/>
      <c r="K29" s="153" t="s">
        <v>446</v>
      </c>
      <c r="L29" s="139"/>
      <c r="M29" s="139"/>
      <c r="N29" s="139"/>
      <c r="O29" s="128">
        <v>5600</v>
      </c>
      <c r="P29" s="129">
        <v>437600</v>
      </c>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row>
    <row r="30" spans="1:41" s="6" customFormat="1" ht="43.5" customHeight="1" collapsed="1">
      <c r="A30" s="133" t="s">
        <v>120</v>
      </c>
      <c r="B30" s="81" t="s">
        <v>13</v>
      </c>
      <c r="C30" s="81" t="s">
        <v>13</v>
      </c>
      <c r="D30" s="81" t="s">
        <v>13</v>
      </c>
      <c r="E30" s="81" t="s">
        <v>13</v>
      </c>
      <c r="F30" s="77" t="s">
        <v>132</v>
      </c>
      <c r="G30" s="77" t="s">
        <v>196</v>
      </c>
      <c r="H30" s="74" t="s">
        <v>504</v>
      </c>
      <c r="I30" s="74" t="s">
        <v>504</v>
      </c>
      <c r="J30" s="74" t="s">
        <v>504</v>
      </c>
      <c r="K30" s="74" t="s">
        <v>436</v>
      </c>
      <c r="L30" s="137"/>
      <c r="M30" s="137"/>
      <c r="N30" s="150" t="s">
        <v>281</v>
      </c>
      <c r="O30" s="137"/>
      <c r="P30" s="138"/>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row>
    <row r="31" spans="1:41" s="6" customFormat="1" ht="30" hidden="1" outlineLevel="1">
      <c r="A31" s="58" t="s">
        <v>120</v>
      </c>
      <c r="B31" s="81" t="s">
        <v>13</v>
      </c>
      <c r="C31" s="81" t="s">
        <v>13</v>
      </c>
      <c r="D31" s="81" t="s">
        <v>13</v>
      </c>
      <c r="E31" s="81" t="s">
        <v>13</v>
      </c>
      <c r="F31" s="77"/>
      <c r="G31" s="74" t="s">
        <v>197</v>
      </c>
      <c r="H31" s="74" t="s">
        <v>426</v>
      </c>
      <c r="I31" s="75" t="s">
        <v>2</v>
      </c>
      <c r="J31" s="75" t="s">
        <v>437</v>
      </c>
      <c r="K31" s="74" t="s">
        <v>305</v>
      </c>
      <c r="L31" s="75"/>
      <c r="M31" s="139"/>
      <c r="N31" s="139"/>
      <c r="O31" s="75"/>
      <c r="P31" s="146"/>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row>
    <row r="32" spans="1:41" s="6" customFormat="1" ht="60" hidden="1" outlineLevel="1">
      <c r="A32" s="58" t="s">
        <v>120</v>
      </c>
      <c r="B32" s="81" t="s">
        <v>13</v>
      </c>
      <c r="C32" s="81" t="s">
        <v>13</v>
      </c>
      <c r="D32" s="81" t="s">
        <v>13</v>
      </c>
      <c r="E32" s="81" t="s">
        <v>13</v>
      </c>
      <c r="F32" s="77"/>
      <c r="G32" s="74" t="s">
        <v>198</v>
      </c>
      <c r="H32" s="75" t="s">
        <v>447</v>
      </c>
      <c r="I32" s="75" t="s">
        <v>438</v>
      </c>
      <c r="J32" s="75"/>
      <c r="K32" s="74" t="s">
        <v>448</v>
      </c>
      <c r="L32" s="75">
        <f>75320+60000</f>
        <v>135320</v>
      </c>
      <c r="M32" s="139" t="s">
        <v>193</v>
      </c>
      <c r="N32" s="139"/>
      <c r="O32" s="75"/>
      <c r="P32" s="146">
        <f>60000+12000+60000</f>
        <v>132000</v>
      </c>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row>
    <row r="33" spans="1:42" s="6" customFormat="1" ht="60" hidden="1" outlineLevel="1">
      <c r="A33" s="58" t="s">
        <v>120</v>
      </c>
      <c r="B33" s="81" t="s">
        <v>13</v>
      </c>
      <c r="C33" s="81" t="s">
        <v>13</v>
      </c>
      <c r="D33" s="81" t="s">
        <v>13</v>
      </c>
      <c r="E33" s="81" t="s">
        <v>13</v>
      </c>
      <c r="F33" s="77"/>
      <c r="G33" s="74" t="s">
        <v>199</v>
      </c>
      <c r="H33" s="74" t="s">
        <v>388</v>
      </c>
      <c r="I33" s="75" t="s">
        <v>438</v>
      </c>
      <c r="J33" s="75"/>
      <c r="K33" s="74" t="s">
        <v>306</v>
      </c>
      <c r="L33" s="75"/>
      <c r="M33" s="139"/>
      <c r="N33" s="139"/>
      <c r="O33" s="75"/>
      <c r="P33" s="146"/>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row>
    <row r="34" spans="1:42" s="6" customFormat="1" ht="30" hidden="1" outlineLevel="1">
      <c r="A34" s="58" t="s">
        <v>120</v>
      </c>
      <c r="B34" s="81" t="s">
        <v>13</v>
      </c>
      <c r="C34" s="81" t="s">
        <v>13</v>
      </c>
      <c r="D34" s="81" t="s">
        <v>13</v>
      </c>
      <c r="E34" s="81" t="s">
        <v>13</v>
      </c>
      <c r="F34" s="77"/>
      <c r="G34" s="74" t="s">
        <v>200</v>
      </c>
      <c r="H34" s="74" t="s">
        <v>426</v>
      </c>
      <c r="I34" s="75" t="s">
        <v>2</v>
      </c>
      <c r="J34" s="75"/>
      <c r="K34" s="74"/>
      <c r="L34" s="75"/>
      <c r="M34" s="139"/>
      <c r="N34" s="139"/>
      <c r="O34" s="75"/>
      <c r="P34" s="146"/>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row>
    <row r="35" spans="1:42" s="6" customFormat="1" ht="135" hidden="1" outlineLevel="1">
      <c r="A35" s="58" t="s">
        <v>120</v>
      </c>
      <c r="B35" s="81" t="s">
        <v>13</v>
      </c>
      <c r="C35" s="81" t="s">
        <v>13</v>
      </c>
      <c r="D35" s="81" t="s">
        <v>13</v>
      </c>
      <c r="E35" s="81" t="s">
        <v>13</v>
      </c>
      <c r="F35" s="77"/>
      <c r="G35" s="74" t="s">
        <v>201</v>
      </c>
      <c r="H35" s="74" t="s">
        <v>449</v>
      </c>
      <c r="I35" s="75" t="s">
        <v>4</v>
      </c>
      <c r="J35" s="74"/>
      <c r="K35" s="74" t="s">
        <v>426</v>
      </c>
      <c r="L35" s="75"/>
      <c r="M35" s="139"/>
      <c r="N35" s="139"/>
      <c r="O35" s="75">
        <v>10000</v>
      </c>
      <c r="P35" s="146">
        <f>8410+12000</f>
        <v>20410</v>
      </c>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row>
    <row r="36" spans="1:42" s="6" customFormat="1" ht="60" hidden="1" outlineLevel="1">
      <c r="A36" s="58" t="s">
        <v>120</v>
      </c>
      <c r="B36" s="81" t="s">
        <v>13</v>
      </c>
      <c r="C36" s="81" t="s">
        <v>13</v>
      </c>
      <c r="D36" s="81" t="s">
        <v>13</v>
      </c>
      <c r="E36" s="81" t="s">
        <v>13</v>
      </c>
      <c r="F36" s="77"/>
      <c r="G36" s="74" t="s">
        <v>202</v>
      </c>
      <c r="H36" s="75" t="s">
        <v>450</v>
      </c>
      <c r="I36" s="75" t="s">
        <v>438</v>
      </c>
      <c r="J36" s="74"/>
      <c r="K36" s="74" t="s">
        <v>439</v>
      </c>
      <c r="L36" s="75"/>
      <c r="M36" s="139"/>
      <c r="N36" s="139"/>
      <c r="O36" s="75"/>
      <c r="P36" s="146">
        <v>1200</v>
      </c>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row>
    <row r="37" spans="1:42" s="6" customFormat="1" ht="30" hidden="1" outlineLevel="1">
      <c r="A37" s="58" t="s">
        <v>120</v>
      </c>
      <c r="B37" s="81" t="s">
        <v>13</v>
      </c>
      <c r="C37" s="81" t="s">
        <v>13</v>
      </c>
      <c r="D37" s="81" t="s">
        <v>13</v>
      </c>
      <c r="E37" s="81" t="s">
        <v>13</v>
      </c>
      <c r="F37" s="77"/>
      <c r="G37" s="74" t="s">
        <v>203</v>
      </c>
      <c r="H37" s="74" t="s">
        <v>426</v>
      </c>
      <c r="I37" s="75" t="s">
        <v>2</v>
      </c>
      <c r="J37" s="75"/>
      <c r="K37" s="74"/>
      <c r="L37" s="75"/>
      <c r="M37" s="139"/>
      <c r="N37" s="139"/>
      <c r="O37" s="75"/>
      <c r="P37" s="146"/>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row>
    <row r="38" spans="1:42" s="6" customFormat="1" ht="45" hidden="1" outlineLevel="1">
      <c r="A38" s="58" t="s">
        <v>120</v>
      </c>
      <c r="B38" s="81" t="s">
        <v>13</v>
      </c>
      <c r="C38" s="81" t="s">
        <v>13</v>
      </c>
      <c r="D38" s="81" t="s">
        <v>13</v>
      </c>
      <c r="E38" s="81" t="s">
        <v>13</v>
      </c>
      <c r="F38" s="77"/>
      <c r="G38" s="74" t="s">
        <v>204</v>
      </c>
      <c r="H38" s="74" t="s">
        <v>451</v>
      </c>
      <c r="I38" s="75" t="s">
        <v>2</v>
      </c>
      <c r="J38" s="75"/>
      <c r="K38" s="74" t="s">
        <v>452</v>
      </c>
      <c r="L38" s="75"/>
      <c r="M38" s="139"/>
      <c r="N38" s="139"/>
      <c r="O38" s="75"/>
      <c r="P38" s="146"/>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row>
    <row r="39" spans="1:42" s="6" customFormat="1" ht="60" hidden="1" outlineLevel="1">
      <c r="A39" s="171" t="str">
        <f>A38</f>
        <v>N°9 - Promouvoir une alimentaiton locale, saine et durable</v>
      </c>
      <c r="B39" s="163"/>
      <c r="C39" s="163"/>
      <c r="D39" s="163"/>
      <c r="E39" s="81" t="s">
        <v>13</v>
      </c>
      <c r="F39" s="164"/>
      <c r="G39" s="169" t="s">
        <v>48</v>
      </c>
      <c r="H39" s="169" t="s">
        <v>510</v>
      </c>
      <c r="I39" s="173" t="s">
        <v>4</v>
      </c>
      <c r="J39" s="173"/>
      <c r="K39" s="169"/>
      <c r="L39" s="165"/>
      <c r="M39" s="139"/>
      <c r="N39" s="139"/>
      <c r="O39" s="165"/>
      <c r="P39" s="166"/>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row>
    <row r="40" spans="1:42" ht="21" customHeight="1" collapsed="1">
      <c r="A40" s="59" t="s">
        <v>52</v>
      </c>
      <c r="B40" s="60"/>
      <c r="C40" s="61"/>
      <c r="D40" s="61"/>
      <c r="E40" s="61"/>
      <c r="F40" s="62"/>
      <c r="G40" s="62"/>
      <c r="H40" s="63"/>
      <c r="I40" s="64"/>
      <c r="J40" s="64"/>
      <c r="K40" s="64"/>
      <c r="L40" s="64"/>
      <c r="M40" s="64"/>
      <c r="N40" s="64"/>
      <c r="O40" s="65"/>
      <c r="P40" s="66"/>
      <c r="Q40" s="28"/>
      <c r="AP40"/>
    </row>
    <row r="41" spans="1:42" ht="45">
      <c r="A41" s="175" t="s">
        <v>525</v>
      </c>
      <c r="B41" s="81"/>
      <c r="C41" s="81"/>
      <c r="D41" s="81"/>
      <c r="E41" s="81" t="s">
        <v>13</v>
      </c>
      <c r="F41" s="169" t="s">
        <v>526</v>
      </c>
      <c r="G41" s="169" t="s">
        <v>522</v>
      </c>
      <c r="H41" s="169"/>
      <c r="I41" s="169"/>
      <c r="J41" s="169"/>
      <c r="K41" s="169" t="s">
        <v>523</v>
      </c>
      <c r="L41" s="165"/>
      <c r="M41" s="139"/>
      <c r="N41" s="139"/>
      <c r="O41" s="165"/>
      <c r="P41" s="166"/>
      <c r="Q41" s="28"/>
      <c r="AP41"/>
    </row>
    <row r="42" spans="1:42" ht="161.44999999999999" customHeight="1">
      <c r="A42" s="134" t="s">
        <v>122</v>
      </c>
      <c r="B42" s="81" t="s">
        <v>13</v>
      </c>
      <c r="C42" s="81" t="s">
        <v>13</v>
      </c>
      <c r="D42" s="81" t="s">
        <v>13</v>
      </c>
      <c r="E42" s="81" t="s">
        <v>13</v>
      </c>
      <c r="F42" s="77" t="s">
        <v>528</v>
      </c>
      <c r="G42" s="77" t="s">
        <v>133</v>
      </c>
      <c r="H42" s="74" t="s">
        <v>504</v>
      </c>
      <c r="I42" s="74" t="s">
        <v>504</v>
      </c>
      <c r="J42" s="74" t="s">
        <v>504</v>
      </c>
      <c r="K42" s="74" t="s">
        <v>238</v>
      </c>
      <c r="L42" s="140"/>
      <c r="M42" s="140"/>
      <c r="N42" s="151" t="s">
        <v>282</v>
      </c>
      <c r="O42" s="141"/>
      <c r="P42" s="138"/>
      <c r="Q42" s="28"/>
      <c r="AP42"/>
    </row>
    <row r="43" spans="1:42" ht="45" hidden="1" outlineLevel="1">
      <c r="A43" s="67" t="s">
        <v>122</v>
      </c>
      <c r="B43" s="81" t="s">
        <v>13</v>
      </c>
      <c r="C43" s="81" t="s">
        <v>13</v>
      </c>
      <c r="D43" s="81" t="s">
        <v>13</v>
      </c>
      <c r="E43" s="81" t="s">
        <v>13</v>
      </c>
      <c r="F43" s="77"/>
      <c r="G43" s="77" t="s">
        <v>148</v>
      </c>
      <c r="H43" s="74" t="s">
        <v>453</v>
      </c>
      <c r="I43" s="74" t="s">
        <v>5</v>
      </c>
      <c r="J43" s="74"/>
      <c r="K43" s="74" t="s">
        <v>454</v>
      </c>
      <c r="L43" s="128">
        <v>300000</v>
      </c>
      <c r="M43" s="139" t="s">
        <v>193</v>
      </c>
      <c r="N43" s="139"/>
      <c r="O43" s="128"/>
      <c r="P43" s="129">
        <v>8820</v>
      </c>
      <c r="Q43" s="28"/>
      <c r="AP43"/>
    </row>
    <row r="44" spans="1:42" ht="45" hidden="1" outlineLevel="1">
      <c r="A44" s="67" t="s">
        <v>122</v>
      </c>
      <c r="B44" s="81" t="s">
        <v>13</v>
      </c>
      <c r="C44" s="81" t="s">
        <v>13</v>
      </c>
      <c r="D44" s="81" t="s">
        <v>13</v>
      </c>
      <c r="E44" s="81" t="s">
        <v>13</v>
      </c>
      <c r="F44" s="77"/>
      <c r="G44" s="74" t="s">
        <v>149</v>
      </c>
      <c r="H44" s="74" t="s">
        <v>455</v>
      </c>
      <c r="I44" s="74" t="s">
        <v>5</v>
      </c>
      <c r="J44" s="74"/>
      <c r="K44" s="74" t="s">
        <v>456</v>
      </c>
      <c r="L44" s="128"/>
      <c r="M44" s="139"/>
      <c r="N44" s="139"/>
      <c r="O44" s="128"/>
      <c r="P44" s="146">
        <v>7292</v>
      </c>
      <c r="Q44" s="28"/>
      <c r="AP44"/>
    </row>
    <row r="45" spans="1:42" ht="45" hidden="1" outlineLevel="1">
      <c r="A45" s="67" t="s">
        <v>122</v>
      </c>
      <c r="B45" s="81" t="s">
        <v>13</v>
      </c>
      <c r="C45" s="81" t="s">
        <v>13</v>
      </c>
      <c r="D45" s="81" t="s">
        <v>13</v>
      </c>
      <c r="E45" s="81" t="s">
        <v>13</v>
      </c>
      <c r="F45" s="77"/>
      <c r="G45" s="74" t="s">
        <v>150</v>
      </c>
      <c r="H45" s="74" t="s">
        <v>457</v>
      </c>
      <c r="I45" s="74" t="s">
        <v>1</v>
      </c>
      <c r="J45" s="74"/>
      <c r="K45" s="74" t="s">
        <v>458</v>
      </c>
      <c r="L45" s="128"/>
      <c r="M45" s="139"/>
      <c r="N45" s="139"/>
      <c r="O45" s="128"/>
      <c r="P45" s="129">
        <v>158000</v>
      </c>
      <c r="Q45" s="28"/>
      <c r="AP45"/>
    </row>
    <row r="46" spans="1:42" ht="150" hidden="1" outlineLevel="1">
      <c r="A46" s="67" t="s">
        <v>122</v>
      </c>
      <c r="B46" s="81" t="s">
        <v>13</v>
      </c>
      <c r="C46" s="81" t="s">
        <v>13</v>
      </c>
      <c r="D46" s="81" t="s">
        <v>13</v>
      </c>
      <c r="E46" s="81" t="s">
        <v>13</v>
      </c>
      <c r="F46" s="77"/>
      <c r="G46" s="74" t="s">
        <v>240</v>
      </c>
      <c r="H46" s="162" t="s">
        <v>459</v>
      </c>
      <c r="I46" s="74" t="s">
        <v>4</v>
      </c>
      <c r="J46" s="74"/>
      <c r="K46" s="74"/>
      <c r="L46" s="128"/>
      <c r="M46" s="139"/>
      <c r="N46" s="139"/>
      <c r="O46" s="128"/>
      <c r="P46" s="129">
        <f>429662+33661</f>
        <v>463323</v>
      </c>
      <c r="Q46" s="28"/>
      <c r="AP46"/>
    </row>
    <row r="47" spans="1:42" ht="75" hidden="1" outlineLevel="1">
      <c r="A47" s="67" t="s">
        <v>122</v>
      </c>
      <c r="B47" s="81" t="s">
        <v>13</v>
      </c>
      <c r="C47" s="81" t="s">
        <v>13</v>
      </c>
      <c r="D47" s="81" t="s">
        <v>13</v>
      </c>
      <c r="E47" s="81" t="s">
        <v>13</v>
      </c>
      <c r="F47" s="77"/>
      <c r="G47" s="74" t="s">
        <v>151</v>
      </c>
      <c r="H47" s="74" t="s">
        <v>460</v>
      </c>
      <c r="I47" s="74" t="s">
        <v>5</v>
      </c>
      <c r="J47" s="74"/>
      <c r="K47" s="74" t="s">
        <v>461</v>
      </c>
      <c r="L47" s="128">
        <v>600000</v>
      </c>
      <c r="M47" s="139" t="s">
        <v>193</v>
      </c>
      <c r="N47" s="139"/>
      <c r="O47" s="128"/>
      <c r="P47" s="129">
        <v>0</v>
      </c>
      <c r="Q47" s="28"/>
      <c r="AP47"/>
    </row>
    <row r="48" spans="1:42" ht="45" hidden="1" outlineLevel="1">
      <c r="A48" s="67" t="s">
        <v>122</v>
      </c>
      <c r="B48" s="81" t="s">
        <v>13</v>
      </c>
      <c r="C48" s="81" t="s">
        <v>13</v>
      </c>
      <c r="D48" s="81" t="s">
        <v>13</v>
      </c>
      <c r="E48" s="81" t="s">
        <v>13</v>
      </c>
      <c r="F48" s="77"/>
      <c r="G48" s="74" t="s">
        <v>152</v>
      </c>
      <c r="H48" s="74" t="s">
        <v>311</v>
      </c>
      <c r="I48" s="74" t="s">
        <v>4</v>
      </c>
      <c r="J48" s="74"/>
      <c r="K48" s="74" t="s">
        <v>312</v>
      </c>
      <c r="L48" s="128"/>
      <c r="M48" s="139"/>
      <c r="N48" s="139"/>
      <c r="O48" s="128"/>
      <c r="P48" s="129"/>
      <c r="Q48" s="28"/>
      <c r="AP48"/>
    </row>
    <row r="49" spans="1:42" ht="60" hidden="1" outlineLevel="1">
      <c r="A49" s="67" t="s">
        <v>122</v>
      </c>
      <c r="B49" s="81" t="s">
        <v>13</v>
      </c>
      <c r="C49" s="81" t="s">
        <v>13</v>
      </c>
      <c r="D49" s="81" t="s">
        <v>13</v>
      </c>
      <c r="E49" s="81" t="s">
        <v>13</v>
      </c>
      <c r="F49" s="77"/>
      <c r="G49" s="169" t="s">
        <v>512</v>
      </c>
      <c r="H49" s="74" t="s">
        <v>513</v>
      </c>
      <c r="I49" s="74" t="s">
        <v>138</v>
      </c>
      <c r="J49" s="74"/>
      <c r="K49" s="74" t="s">
        <v>511</v>
      </c>
      <c r="L49" s="128"/>
      <c r="M49" s="139"/>
      <c r="N49" s="139"/>
      <c r="O49" s="128">
        <v>1710</v>
      </c>
      <c r="P49" s="129">
        <v>3420</v>
      </c>
      <c r="Q49" s="28"/>
      <c r="AP49"/>
    </row>
    <row r="50" spans="1:42" ht="31.5" customHeight="1" collapsed="1">
      <c r="A50" s="134" t="s">
        <v>126</v>
      </c>
      <c r="B50" s="81" t="s">
        <v>13</v>
      </c>
      <c r="C50" s="81" t="s">
        <v>13</v>
      </c>
      <c r="D50" s="81" t="s">
        <v>13</v>
      </c>
      <c r="E50" s="81" t="s">
        <v>13</v>
      </c>
      <c r="F50" s="126" t="s">
        <v>127</v>
      </c>
      <c r="G50" s="89" t="s">
        <v>275</v>
      </c>
      <c r="H50" s="74" t="s">
        <v>504</v>
      </c>
      <c r="I50" s="74" t="s">
        <v>504</v>
      </c>
      <c r="J50" s="74" t="s">
        <v>504</v>
      </c>
      <c r="K50" s="74" t="s">
        <v>243</v>
      </c>
      <c r="L50" s="140"/>
      <c r="M50" s="140"/>
      <c r="N50" s="151" t="s">
        <v>283</v>
      </c>
      <c r="O50" s="141"/>
      <c r="P50" s="138"/>
      <c r="Q50" s="28"/>
      <c r="AP50"/>
    </row>
    <row r="51" spans="1:42" ht="30" hidden="1" outlineLevel="1">
      <c r="A51" s="67" t="s">
        <v>126</v>
      </c>
      <c r="B51" s="81" t="s">
        <v>13</v>
      </c>
      <c r="C51" s="81" t="s">
        <v>13</v>
      </c>
      <c r="D51" s="81" t="s">
        <v>13</v>
      </c>
      <c r="E51" s="81" t="s">
        <v>13</v>
      </c>
      <c r="F51" s="126"/>
      <c r="G51" s="74" t="s">
        <v>205</v>
      </c>
      <c r="H51" s="74" t="s">
        <v>426</v>
      </c>
      <c r="I51" s="74" t="s">
        <v>4</v>
      </c>
      <c r="J51" s="74"/>
      <c r="K51" s="74"/>
      <c r="L51" s="75"/>
      <c r="M51" s="139"/>
      <c r="N51" s="139"/>
      <c r="O51" s="75"/>
      <c r="P51" s="146">
        <f>2*Tableau132[[#This Row],[Coût total estimé pour 2024]]/5</f>
        <v>0</v>
      </c>
      <c r="Q51" s="28"/>
      <c r="AP51"/>
    </row>
    <row r="52" spans="1:42" ht="45" hidden="1" outlineLevel="1">
      <c r="A52" s="67" t="s">
        <v>126</v>
      </c>
      <c r="B52" s="81" t="s">
        <v>13</v>
      </c>
      <c r="C52" s="81" t="s">
        <v>13</v>
      </c>
      <c r="D52" s="81" t="s">
        <v>13</v>
      </c>
      <c r="E52" s="81" t="s">
        <v>13</v>
      </c>
      <c r="F52" s="126"/>
      <c r="G52" s="74" t="s">
        <v>206</v>
      </c>
      <c r="H52" s="74" t="s">
        <v>462</v>
      </c>
      <c r="I52" s="74" t="s">
        <v>5</v>
      </c>
      <c r="J52" s="74"/>
      <c r="K52" s="74"/>
      <c r="L52" s="75"/>
      <c r="M52" s="139"/>
      <c r="N52" s="139"/>
      <c r="O52" s="75"/>
      <c r="P52" s="146"/>
      <c r="Q52" s="28"/>
      <c r="AP52"/>
    </row>
    <row r="53" spans="1:42" ht="30" hidden="1" outlineLevel="1">
      <c r="A53" s="67" t="s">
        <v>126</v>
      </c>
      <c r="B53" s="81" t="s">
        <v>13</v>
      </c>
      <c r="C53" s="81" t="s">
        <v>13</v>
      </c>
      <c r="D53" s="81" t="s">
        <v>13</v>
      </c>
      <c r="E53" s="81" t="s">
        <v>13</v>
      </c>
      <c r="F53" s="126"/>
      <c r="G53" s="74" t="s">
        <v>207</v>
      </c>
      <c r="H53" s="74" t="s">
        <v>463</v>
      </c>
      <c r="I53" s="74" t="s">
        <v>5</v>
      </c>
      <c r="J53" s="74"/>
      <c r="K53" s="74" t="s">
        <v>314</v>
      </c>
      <c r="L53" s="75"/>
      <c r="M53" s="139"/>
      <c r="N53" s="139"/>
      <c r="O53" s="75"/>
      <c r="P53" s="146"/>
      <c r="Q53" s="28"/>
      <c r="AP53"/>
    </row>
    <row r="54" spans="1:42" ht="45" hidden="1" outlineLevel="1">
      <c r="A54" s="67" t="s">
        <v>126</v>
      </c>
      <c r="B54" s="81" t="s">
        <v>13</v>
      </c>
      <c r="C54" s="81" t="s">
        <v>13</v>
      </c>
      <c r="D54" s="81" t="s">
        <v>13</v>
      </c>
      <c r="E54" s="81" t="s">
        <v>13</v>
      </c>
      <c r="F54" s="126"/>
      <c r="G54" s="74" t="s">
        <v>208</v>
      </c>
      <c r="H54" s="74" t="s">
        <v>464</v>
      </c>
      <c r="I54" s="74" t="s">
        <v>5</v>
      </c>
      <c r="J54" s="74"/>
      <c r="K54" s="74"/>
      <c r="L54" s="75"/>
      <c r="M54" s="139"/>
      <c r="N54" s="139"/>
      <c r="O54" s="75"/>
      <c r="P54" s="146">
        <v>135000</v>
      </c>
      <c r="Q54" s="28"/>
      <c r="AP54"/>
    </row>
    <row r="55" spans="1:42" ht="45" hidden="1" outlineLevel="1">
      <c r="A55" s="67" t="s">
        <v>126</v>
      </c>
      <c r="B55" s="81" t="s">
        <v>13</v>
      </c>
      <c r="C55" s="81" t="s">
        <v>13</v>
      </c>
      <c r="D55" s="81" t="s">
        <v>13</v>
      </c>
      <c r="E55" s="81" t="s">
        <v>13</v>
      </c>
      <c r="F55" s="126"/>
      <c r="G55" s="74" t="s">
        <v>209</v>
      </c>
      <c r="H55" s="74" t="s">
        <v>515</v>
      </c>
      <c r="I55" s="74" t="s">
        <v>5</v>
      </c>
      <c r="J55" s="74"/>
      <c r="K55" s="74"/>
      <c r="L55" s="75"/>
      <c r="M55" s="139"/>
      <c r="N55" s="139"/>
      <c r="O55" s="75"/>
      <c r="P55" s="146"/>
      <c r="Q55" s="28"/>
      <c r="AP55"/>
    </row>
    <row r="56" spans="1:42" ht="30" hidden="1" outlineLevel="1">
      <c r="A56" s="67" t="s">
        <v>126</v>
      </c>
      <c r="B56" s="81" t="s">
        <v>13</v>
      </c>
      <c r="C56" s="81" t="s">
        <v>13</v>
      </c>
      <c r="D56" s="81" t="s">
        <v>13</v>
      </c>
      <c r="E56" s="81" t="s">
        <v>13</v>
      </c>
      <c r="F56" s="126"/>
      <c r="G56" s="74" t="s">
        <v>210</v>
      </c>
      <c r="H56" s="74" t="s">
        <v>426</v>
      </c>
      <c r="I56" s="74" t="s">
        <v>2</v>
      </c>
      <c r="J56" s="74"/>
      <c r="K56" s="74"/>
      <c r="L56" s="75"/>
      <c r="M56" s="139"/>
      <c r="N56" s="139"/>
      <c r="O56" s="75"/>
      <c r="P56" s="146"/>
      <c r="Q56" s="28"/>
      <c r="AP56"/>
    </row>
    <row r="57" spans="1:42" ht="30" hidden="1" outlineLevel="1">
      <c r="A57" s="67" t="s">
        <v>126</v>
      </c>
      <c r="B57" s="81" t="s">
        <v>13</v>
      </c>
      <c r="C57" s="81" t="s">
        <v>13</v>
      </c>
      <c r="D57" s="81" t="s">
        <v>13</v>
      </c>
      <c r="E57" s="81" t="s">
        <v>13</v>
      </c>
      <c r="F57" s="126"/>
      <c r="G57" s="74" t="s">
        <v>211</v>
      </c>
      <c r="H57" s="74" t="s">
        <v>465</v>
      </c>
      <c r="I57" s="74" t="s">
        <v>5</v>
      </c>
      <c r="J57" s="74"/>
      <c r="K57" s="74" t="s">
        <v>319</v>
      </c>
      <c r="L57" s="75"/>
      <c r="M57" s="139"/>
      <c r="N57" s="139"/>
      <c r="O57" s="75"/>
      <c r="P57" s="146"/>
      <c r="Q57" s="28"/>
      <c r="AP57"/>
    </row>
    <row r="58" spans="1:42" ht="30" hidden="1" outlineLevel="1">
      <c r="A58" s="67" t="s">
        <v>126</v>
      </c>
      <c r="B58" s="81" t="s">
        <v>13</v>
      </c>
      <c r="C58" s="81" t="s">
        <v>13</v>
      </c>
      <c r="D58" s="81" t="s">
        <v>13</v>
      </c>
      <c r="E58" s="81" t="s">
        <v>13</v>
      </c>
      <c r="F58" s="126"/>
      <c r="G58" s="74" t="s">
        <v>212</v>
      </c>
      <c r="H58" s="74" t="s">
        <v>426</v>
      </c>
      <c r="I58" s="74" t="s">
        <v>5</v>
      </c>
      <c r="J58" s="74"/>
      <c r="K58" s="74"/>
      <c r="L58" s="75"/>
      <c r="M58" s="139"/>
      <c r="N58" s="139"/>
      <c r="O58" s="75"/>
      <c r="P58" s="146"/>
      <c r="Q58" s="28"/>
      <c r="AP58"/>
    </row>
    <row r="59" spans="1:42" ht="36.75" customHeight="1" collapsed="1">
      <c r="A59" s="134" t="s">
        <v>129</v>
      </c>
      <c r="B59" s="81" t="s">
        <v>13</v>
      </c>
      <c r="C59" s="81" t="s">
        <v>13</v>
      </c>
      <c r="D59" s="81" t="s">
        <v>13</v>
      </c>
      <c r="E59" s="81" t="s">
        <v>13</v>
      </c>
      <c r="F59" s="126" t="s">
        <v>137</v>
      </c>
      <c r="G59" s="126" t="s">
        <v>131</v>
      </c>
      <c r="H59" s="74" t="s">
        <v>504</v>
      </c>
      <c r="I59" s="74" t="s">
        <v>504</v>
      </c>
      <c r="J59" s="74" t="s">
        <v>504</v>
      </c>
      <c r="K59" s="74" t="s">
        <v>245</v>
      </c>
      <c r="L59" s="140"/>
      <c r="M59" s="140"/>
      <c r="N59" s="150" t="s">
        <v>286</v>
      </c>
      <c r="O59" s="140"/>
      <c r="P59" s="138"/>
      <c r="Q59" s="28"/>
      <c r="AP59"/>
    </row>
    <row r="60" spans="1:42" ht="30" hidden="1" outlineLevel="1">
      <c r="A60" s="67" t="s">
        <v>129</v>
      </c>
      <c r="B60" s="81" t="s">
        <v>13</v>
      </c>
      <c r="C60" s="81" t="s">
        <v>13</v>
      </c>
      <c r="D60" s="81" t="s">
        <v>13</v>
      </c>
      <c r="E60" s="81" t="s">
        <v>13</v>
      </c>
      <c r="F60" s="126"/>
      <c r="G60" s="74" t="s">
        <v>153</v>
      </c>
      <c r="H60" s="74" t="s">
        <v>466</v>
      </c>
      <c r="I60" s="74" t="s">
        <v>4</v>
      </c>
      <c r="J60" s="74"/>
      <c r="K60" s="74"/>
      <c r="L60" s="128"/>
      <c r="M60" s="139"/>
      <c r="N60" s="139"/>
      <c r="O60" s="128"/>
      <c r="P60" s="129">
        <v>24000</v>
      </c>
      <c r="Q60" s="28"/>
      <c r="AP60"/>
    </row>
    <row r="61" spans="1:42" ht="60" hidden="1" outlineLevel="1">
      <c r="A61" s="67" t="s">
        <v>129</v>
      </c>
      <c r="B61" s="81" t="s">
        <v>13</v>
      </c>
      <c r="C61" s="81" t="s">
        <v>13</v>
      </c>
      <c r="D61" s="81" t="s">
        <v>13</v>
      </c>
      <c r="E61" s="81" t="s">
        <v>13</v>
      </c>
      <c r="F61" s="126"/>
      <c r="G61" s="74" t="s">
        <v>154</v>
      </c>
      <c r="H61" s="74" t="s">
        <v>467</v>
      </c>
      <c r="I61" s="74" t="s">
        <v>2</v>
      </c>
      <c r="J61" s="74"/>
      <c r="K61" s="74" t="s">
        <v>468</v>
      </c>
      <c r="L61" s="128"/>
      <c r="M61" s="139"/>
      <c r="N61" s="139"/>
      <c r="O61" s="128"/>
      <c r="P61" s="129"/>
      <c r="Q61" s="28"/>
      <c r="AP61"/>
    </row>
    <row r="62" spans="1:42" ht="30" hidden="1" outlineLevel="1">
      <c r="A62" s="67" t="s">
        <v>129</v>
      </c>
      <c r="B62" s="81" t="s">
        <v>13</v>
      </c>
      <c r="C62" s="81" t="s">
        <v>13</v>
      </c>
      <c r="D62" s="81" t="s">
        <v>13</v>
      </c>
      <c r="E62" s="81" t="s">
        <v>13</v>
      </c>
      <c r="F62" s="126"/>
      <c r="G62" s="74" t="s">
        <v>155</v>
      </c>
      <c r="H62" s="74" t="s">
        <v>426</v>
      </c>
      <c r="I62" s="74" t="s">
        <v>4</v>
      </c>
      <c r="J62" s="74"/>
      <c r="K62" s="74"/>
      <c r="L62" s="128"/>
      <c r="M62" s="139"/>
      <c r="N62" s="139"/>
      <c r="O62" s="128"/>
      <c r="P62" s="129">
        <v>10000</v>
      </c>
      <c r="Q62" s="28"/>
      <c r="AP62"/>
    </row>
    <row r="63" spans="1:42" ht="36.75" customHeight="1" collapsed="1">
      <c r="A63" s="134" t="s">
        <v>130</v>
      </c>
      <c r="B63" s="81" t="s">
        <v>13</v>
      </c>
      <c r="C63" s="81" t="s">
        <v>13</v>
      </c>
      <c r="D63" s="81" t="s">
        <v>13</v>
      </c>
      <c r="E63" s="81" t="s">
        <v>13</v>
      </c>
      <c r="F63" s="126" t="s">
        <v>223</v>
      </c>
      <c r="G63" s="89" t="s">
        <v>156</v>
      </c>
      <c r="H63" s="74" t="s">
        <v>504</v>
      </c>
      <c r="I63" s="74" t="s">
        <v>504</v>
      </c>
      <c r="J63" s="74" t="s">
        <v>504</v>
      </c>
      <c r="K63" s="74" t="s">
        <v>248</v>
      </c>
      <c r="L63" s="140"/>
      <c r="M63" s="140"/>
      <c r="N63" s="150" t="s">
        <v>284</v>
      </c>
      <c r="O63" s="140"/>
      <c r="P63" s="138"/>
      <c r="Q63" s="28"/>
      <c r="AP63"/>
    </row>
    <row r="64" spans="1:42" ht="105" hidden="1" outlineLevel="1">
      <c r="A64" s="67" t="s">
        <v>130</v>
      </c>
      <c r="B64" s="81" t="s">
        <v>13</v>
      </c>
      <c r="C64" s="81" t="s">
        <v>13</v>
      </c>
      <c r="D64" s="81" t="s">
        <v>13</v>
      </c>
      <c r="E64" s="81" t="s">
        <v>13</v>
      </c>
      <c r="F64" s="126"/>
      <c r="G64" s="74" t="s">
        <v>157</v>
      </c>
      <c r="H64" s="74" t="s">
        <v>469</v>
      </c>
      <c r="I64" s="74" t="s">
        <v>5</v>
      </c>
      <c r="J64" s="74"/>
      <c r="K64" s="74" t="s">
        <v>470</v>
      </c>
      <c r="L64" s="128">
        <v>45000</v>
      </c>
      <c r="M64" s="139" t="s">
        <v>193</v>
      </c>
      <c r="N64" s="139"/>
      <c r="O64" s="128">
        <v>10000</v>
      </c>
      <c r="P64" s="129">
        <f>38400+6458+8000</f>
        <v>52858</v>
      </c>
      <c r="Q64" s="28"/>
      <c r="AP64"/>
    </row>
    <row r="65" spans="1:42" ht="45" hidden="1" outlineLevel="1">
      <c r="A65" s="67" t="s">
        <v>130</v>
      </c>
      <c r="B65" s="81" t="s">
        <v>13</v>
      </c>
      <c r="C65" s="81" t="s">
        <v>13</v>
      </c>
      <c r="D65" s="81" t="s">
        <v>13</v>
      </c>
      <c r="E65" s="81" t="s">
        <v>13</v>
      </c>
      <c r="F65" s="126"/>
      <c r="G65" s="74" t="s">
        <v>158</v>
      </c>
      <c r="H65" s="74" t="s">
        <v>399</v>
      </c>
      <c r="I65" s="74" t="s">
        <v>1</v>
      </c>
      <c r="J65" s="74" t="s">
        <v>472</v>
      </c>
      <c r="K65" s="74" t="s">
        <v>338</v>
      </c>
      <c r="L65" s="128">
        <v>610000</v>
      </c>
      <c r="M65" s="139" t="s">
        <v>193</v>
      </c>
      <c r="N65" s="139"/>
      <c r="O65" s="128"/>
      <c r="P65" s="129">
        <v>195000</v>
      </c>
      <c r="Q65" s="28"/>
      <c r="AP65"/>
    </row>
    <row r="66" spans="1:42" ht="105" hidden="1" outlineLevel="1">
      <c r="A66" s="67" t="s">
        <v>130</v>
      </c>
      <c r="B66" s="81" t="s">
        <v>13</v>
      </c>
      <c r="C66" s="81" t="s">
        <v>13</v>
      </c>
      <c r="D66" s="81" t="s">
        <v>13</v>
      </c>
      <c r="E66" s="81" t="s">
        <v>13</v>
      </c>
      <c r="F66" s="126"/>
      <c r="G66" s="74" t="s">
        <v>224</v>
      </c>
      <c r="H66" s="74" t="s">
        <v>516</v>
      </c>
      <c r="I66" s="74" t="s">
        <v>5</v>
      </c>
      <c r="J66" s="74"/>
      <c r="K66" s="74" t="s">
        <v>473</v>
      </c>
      <c r="L66" s="128">
        <v>1600000</v>
      </c>
      <c r="M66" s="139" t="s">
        <v>193</v>
      </c>
      <c r="N66" s="139"/>
      <c r="O66" s="128"/>
      <c r="P66" s="129">
        <v>82900</v>
      </c>
      <c r="Q66" s="28"/>
      <c r="AP66"/>
    </row>
    <row r="67" spans="1:42" ht="45" hidden="1" outlineLevel="1">
      <c r="A67" s="67" t="s">
        <v>130</v>
      </c>
      <c r="B67" s="81" t="s">
        <v>13</v>
      </c>
      <c r="C67" s="81" t="s">
        <v>13</v>
      </c>
      <c r="D67" s="81" t="s">
        <v>13</v>
      </c>
      <c r="E67" s="81" t="s">
        <v>13</v>
      </c>
      <c r="F67" s="126"/>
      <c r="G67" s="74" t="s">
        <v>159</v>
      </c>
      <c r="H67" s="74" t="s">
        <v>426</v>
      </c>
      <c r="I67" s="74" t="s">
        <v>2</v>
      </c>
      <c r="J67" s="74"/>
      <c r="K67" s="74"/>
      <c r="L67" s="128"/>
      <c r="M67" s="139"/>
      <c r="N67" s="139"/>
      <c r="O67" s="128"/>
      <c r="P67" s="129"/>
      <c r="Q67" s="28"/>
      <c r="AP67"/>
    </row>
    <row r="68" spans="1:42" ht="45" hidden="1" outlineLevel="1">
      <c r="A68" s="67" t="s">
        <v>130</v>
      </c>
      <c r="B68" s="81" t="s">
        <v>13</v>
      </c>
      <c r="C68" s="81" t="s">
        <v>13</v>
      </c>
      <c r="D68" s="81" t="s">
        <v>13</v>
      </c>
      <c r="E68" s="81" t="s">
        <v>13</v>
      </c>
      <c r="F68" s="126"/>
      <c r="G68" s="74" t="s">
        <v>160</v>
      </c>
      <c r="H68" s="74" t="s">
        <v>474</v>
      </c>
      <c r="I68" s="74" t="s">
        <v>4</v>
      </c>
      <c r="J68" s="74"/>
      <c r="K68" s="74"/>
      <c r="L68" s="128"/>
      <c r="M68" s="139"/>
      <c r="N68" s="139"/>
      <c r="O68" s="128"/>
      <c r="P68" s="146"/>
      <c r="Q68" s="28"/>
      <c r="AP68"/>
    </row>
    <row r="69" spans="1:42" ht="45" hidden="1" outlineLevel="1">
      <c r="A69" s="67" t="s">
        <v>130</v>
      </c>
      <c r="B69" s="81" t="s">
        <v>13</v>
      </c>
      <c r="C69" s="81" t="s">
        <v>13</v>
      </c>
      <c r="D69" s="81" t="s">
        <v>13</v>
      </c>
      <c r="E69" s="81" t="s">
        <v>13</v>
      </c>
      <c r="F69" s="126"/>
      <c r="G69" s="74" t="s">
        <v>161</v>
      </c>
      <c r="H69" s="74" t="s">
        <v>475</v>
      </c>
      <c r="I69" s="74" t="s">
        <v>5</v>
      </c>
      <c r="J69" s="74" t="s">
        <v>477</v>
      </c>
      <c r="K69" s="74" t="s">
        <v>476</v>
      </c>
      <c r="L69" s="128"/>
      <c r="M69" s="139"/>
      <c r="N69" s="139"/>
      <c r="O69" s="128"/>
      <c r="P69" s="146">
        <f>6600+10000+3000</f>
        <v>19600</v>
      </c>
      <c r="Q69" s="28"/>
      <c r="AP69"/>
    </row>
    <row r="70" spans="1:42" ht="45" hidden="1" outlineLevel="1">
      <c r="A70" s="67" t="s">
        <v>130</v>
      </c>
      <c r="B70" s="81" t="s">
        <v>13</v>
      </c>
      <c r="C70" s="81" t="s">
        <v>13</v>
      </c>
      <c r="D70" s="81" t="s">
        <v>13</v>
      </c>
      <c r="E70" s="81" t="s">
        <v>13</v>
      </c>
      <c r="F70" s="126"/>
      <c r="G70" s="74" t="s">
        <v>162</v>
      </c>
      <c r="H70" s="74" t="s">
        <v>426</v>
      </c>
      <c r="I70" s="74" t="s">
        <v>1</v>
      </c>
      <c r="J70" s="74" t="s">
        <v>478</v>
      </c>
      <c r="K70" s="74"/>
      <c r="L70" s="128"/>
      <c r="M70" s="139"/>
      <c r="N70" s="139"/>
      <c r="O70" s="128"/>
      <c r="P70" s="129"/>
      <c r="Q70" s="28"/>
      <c r="AP70"/>
    </row>
    <row r="71" spans="1:42" ht="90" hidden="1" outlineLevel="1">
      <c r="A71" s="67" t="s">
        <v>130</v>
      </c>
      <c r="B71" s="81" t="s">
        <v>13</v>
      </c>
      <c r="C71" s="81" t="s">
        <v>13</v>
      </c>
      <c r="D71" s="81" t="s">
        <v>13</v>
      </c>
      <c r="E71" s="81" t="s">
        <v>13</v>
      </c>
      <c r="F71" s="126"/>
      <c r="G71" s="74" t="s">
        <v>163</v>
      </c>
      <c r="H71" s="74" t="s">
        <v>484</v>
      </c>
      <c r="I71" s="74" t="s">
        <v>5</v>
      </c>
      <c r="J71" s="74"/>
      <c r="K71" s="74" t="s">
        <v>479</v>
      </c>
      <c r="L71" s="128">
        <v>90000</v>
      </c>
      <c r="M71" s="139" t="s">
        <v>193</v>
      </c>
      <c r="N71" s="139"/>
      <c r="O71" s="128">
        <v>45000</v>
      </c>
      <c r="P71" s="129"/>
      <c r="Q71" s="28"/>
      <c r="AP71"/>
    </row>
    <row r="72" spans="1:42" ht="45" hidden="1" outlineLevel="1">
      <c r="A72" s="67" t="s">
        <v>130</v>
      </c>
      <c r="B72" s="81" t="s">
        <v>13</v>
      </c>
      <c r="C72" s="81" t="s">
        <v>13</v>
      </c>
      <c r="D72" s="81" t="s">
        <v>13</v>
      </c>
      <c r="E72" s="81" t="s">
        <v>13</v>
      </c>
      <c r="F72" s="126"/>
      <c r="G72" s="74" t="s">
        <v>164</v>
      </c>
      <c r="H72" s="74" t="s">
        <v>426</v>
      </c>
      <c r="I72" s="74" t="s">
        <v>1</v>
      </c>
      <c r="J72" s="74"/>
      <c r="K72" s="74" t="s">
        <v>480</v>
      </c>
      <c r="L72" s="128"/>
      <c r="M72" s="139"/>
      <c r="N72" s="139"/>
      <c r="O72" s="128"/>
      <c r="P72" s="129"/>
      <c r="Q72" s="28"/>
      <c r="AP72"/>
    </row>
    <row r="73" spans="1:42" ht="45" hidden="1" outlineLevel="1">
      <c r="A73" s="67" t="s">
        <v>130</v>
      </c>
      <c r="B73" s="81" t="s">
        <v>13</v>
      </c>
      <c r="C73" s="81" t="s">
        <v>13</v>
      </c>
      <c r="D73" s="81" t="s">
        <v>13</v>
      </c>
      <c r="E73" s="81" t="s">
        <v>13</v>
      </c>
      <c r="F73" s="126"/>
      <c r="G73" s="74" t="s">
        <v>165</v>
      </c>
      <c r="H73" s="74" t="s">
        <v>426</v>
      </c>
      <c r="I73" s="74" t="s">
        <v>2</v>
      </c>
      <c r="J73" s="74"/>
      <c r="K73" s="74"/>
      <c r="L73" s="128"/>
      <c r="M73" s="139"/>
      <c r="N73" s="139"/>
      <c r="O73" s="128"/>
      <c r="P73" s="129"/>
      <c r="Q73" s="28"/>
      <c r="AP73"/>
    </row>
    <row r="74" spans="1:42" ht="45" hidden="1" outlineLevel="1">
      <c r="A74" s="67" t="s">
        <v>130</v>
      </c>
      <c r="B74" s="81" t="s">
        <v>13</v>
      </c>
      <c r="C74" s="81" t="s">
        <v>13</v>
      </c>
      <c r="D74" s="81" t="s">
        <v>13</v>
      </c>
      <c r="E74" s="81" t="s">
        <v>13</v>
      </c>
      <c r="F74" s="126"/>
      <c r="G74" s="74" t="s">
        <v>166</v>
      </c>
      <c r="H74" s="74" t="s">
        <v>426</v>
      </c>
      <c r="I74" s="74" t="s">
        <v>4</v>
      </c>
      <c r="J74" s="74"/>
      <c r="K74" s="74"/>
      <c r="L74" s="128"/>
      <c r="M74" s="139"/>
      <c r="N74" s="139"/>
      <c r="O74" s="128"/>
      <c r="P74" s="129"/>
      <c r="Q74" s="28"/>
      <c r="AP74"/>
    </row>
    <row r="75" spans="1:42" ht="45" hidden="1" outlineLevel="1">
      <c r="A75" s="67"/>
      <c r="B75" s="81"/>
      <c r="C75" s="174"/>
      <c r="D75" s="174"/>
      <c r="E75" s="172"/>
      <c r="F75" s="89"/>
      <c r="G75" s="169" t="s">
        <v>517</v>
      </c>
      <c r="H75" s="169" t="s">
        <v>521</v>
      </c>
      <c r="I75" s="169" t="s">
        <v>1</v>
      </c>
      <c r="J75" s="169" t="s">
        <v>520</v>
      </c>
      <c r="K75" s="74"/>
      <c r="L75" s="75"/>
      <c r="M75" s="139"/>
      <c r="N75" s="139"/>
      <c r="O75" s="75"/>
      <c r="P75" s="146">
        <f>Tableau1356[[#This Row],[Coût total estimé (ou budget) pour 2025 ]]-Tableau1356[[#This Row],[Soutien financier 
(à obtenir / obtenu)]]</f>
        <v>0</v>
      </c>
      <c r="Q75" s="28"/>
      <c r="AP75"/>
    </row>
    <row r="76" spans="1:42" ht="75" hidden="1" outlineLevel="1">
      <c r="A76" s="67" t="s">
        <v>130</v>
      </c>
      <c r="B76" s="81" t="s">
        <v>13</v>
      </c>
      <c r="C76" s="81" t="s">
        <v>13</v>
      </c>
      <c r="D76" s="81" t="s">
        <v>13</v>
      </c>
      <c r="E76" s="81" t="s">
        <v>13</v>
      </c>
      <c r="F76" s="126"/>
      <c r="G76" s="169" t="s">
        <v>518</v>
      </c>
      <c r="H76" s="169" t="s">
        <v>485</v>
      </c>
      <c r="I76" s="169" t="s">
        <v>5</v>
      </c>
      <c r="J76" s="169"/>
      <c r="K76" s="74"/>
      <c r="L76" s="128"/>
      <c r="M76" s="139"/>
      <c r="N76" s="139"/>
      <c r="O76" s="128"/>
      <c r="P76" s="129"/>
      <c r="Q76" s="28"/>
      <c r="AP76"/>
    </row>
    <row r="77" spans="1:42" ht="90" hidden="1" outlineLevel="1">
      <c r="A77" s="67" t="str">
        <f>A74</f>
        <v>N°16 - Sécuriser et améliorer
les infrastructures pour les piéton-ne-s et les vélos</v>
      </c>
      <c r="B77" s="81"/>
      <c r="C77" s="81"/>
      <c r="D77" s="81"/>
      <c r="E77" s="81" t="s">
        <v>13</v>
      </c>
      <c r="F77" s="89"/>
      <c r="G77" s="169" t="s">
        <v>519</v>
      </c>
      <c r="H77" s="169" t="s">
        <v>482</v>
      </c>
      <c r="I77" s="169" t="s">
        <v>5</v>
      </c>
      <c r="J77" s="169" t="s">
        <v>483</v>
      </c>
      <c r="K77" s="74"/>
      <c r="L77" s="75"/>
      <c r="M77" s="139"/>
      <c r="N77" s="139"/>
      <c r="O77" s="75"/>
      <c r="P77" s="146"/>
      <c r="Q77" s="28"/>
      <c r="AP77"/>
    </row>
    <row r="78" spans="1:42" ht="21" customHeight="1" collapsed="1">
      <c r="A78" s="82" t="s">
        <v>59</v>
      </c>
      <c r="B78" s="83"/>
      <c r="C78" s="84"/>
      <c r="D78" s="84"/>
      <c r="E78" s="84"/>
      <c r="F78" s="85"/>
      <c r="G78" s="85"/>
      <c r="H78" s="86"/>
      <c r="I78" s="85"/>
      <c r="J78" s="85"/>
      <c r="K78" s="85"/>
      <c r="L78" s="85"/>
      <c r="M78" s="85"/>
      <c r="N78" s="85"/>
      <c r="O78" s="87"/>
      <c r="P78" s="88"/>
      <c r="Q78" s="28"/>
      <c r="AP78"/>
    </row>
    <row r="79" spans="1:42" s="6" customFormat="1" ht="129.75" customHeight="1">
      <c r="A79" s="135" t="s">
        <v>113</v>
      </c>
      <c r="B79" s="81" t="s">
        <v>13</v>
      </c>
      <c r="C79" s="81" t="s">
        <v>13</v>
      </c>
      <c r="D79" s="81" t="s">
        <v>13</v>
      </c>
      <c r="E79" s="81" t="s">
        <v>13</v>
      </c>
      <c r="F79" s="77" t="s">
        <v>190</v>
      </c>
      <c r="G79" s="77" t="s">
        <v>167</v>
      </c>
      <c r="H79" s="74" t="s">
        <v>504</v>
      </c>
      <c r="I79" s="74" t="s">
        <v>504</v>
      </c>
      <c r="J79" s="74" t="s">
        <v>504</v>
      </c>
      <c r="K79" s="74" t="s">
        <v>249</v>
      </c>
      <c r="L79" s="140"/>
      <c r="M79" s="140"/>
      <c r="N79" s="152" t="s">
        <v>285</v>
      </c>
      <c r="O79" s="140"/>
      <c r="P79" s="138"/>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1:42" s="6" customFormat="1" ht="60" hidden="1" outlineLevel="1">
      <c r="A80" s="68" t="s">
        <v>113</v>
      </c>
      <c r="B80" s="81" t="s">
        <v>13</v>
      </c>
      <c r="C80" s="81" t="s">
        <v>13</v>
      </c>
      <c r="D80" s="81" t="s">
        <v>13</v>
      </c>
      <c r="E80" s="81" t="s">
        <v>13</v>
      </c>
      <c r="F80" s="77"/>
      <c r="G80" s="74" t="s">
        <v>168</v>
      </c>
      <c r="H80" s="74" t="s">
        <v>486</v>
      </c>
      <c r="I80" s="74" t="s">
        <v>138</v>
      </c>
      <c r="J80" s="74"/>
      <c r="K80" s="74" t="s">
        <v>487</v>
      </c>
      <c r="L80" s="128"/>
      <c r="M80" s="139"/>
      <c r="N80" s="139"/>
      <c r="O80" s="128">
        <v>10000</v>
      </c>
      <c r="P80" s="129">
        <v>5460</v>
      </c>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row>
    <row r="81" spans="1:41" s="6" customFormat="1" ht="30" hidden="1" outlineLevel="1">
      <c r="A81" s="68" t="s">
        <v>113</v>
      </c>
      <c r="B81" s="81" t="s">
        <v>13</v>
      </c>
      <c r="C81" s="81" t="s">
        <v>13</v>
      </c>
      <c r="D81" s="81" t="s">
        <v>13</v>
      </c>
      <c r="E81" s="81" t="s">
        <v>13</v>
      </c>
      <c r="F81" s="77"/>
      <c r="G81" s="74" t="s">
        <v>169</v>
      </c>
      <c r="H81" s="74" t="s">
        <v>426</v>
      </c>
      <c r="I81" s="74" t="s">
        <v>4</v>
      </c>
      <c r="J81" s="74"/>
      <c r="K81" s="74"/>
      <c r="L81" s="128"/>
      <c r="M81" s="139"/>
      <c r="N81" s="139"/>
      <c r="O81" s="128"/>
      <c r="P81" s="129">
        <v>800</v>
      </c>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1:41" s="6" customFormat="1" ht="75" hidden="1" outlineLevel="1">
      <c r="A82" s="68" t="s">
        <v>113</v>
      </c>
      <c r="B82" s="81" t="s">
        <v>13</v>
      </c>
      <c r="C82" s="81" t="s">
        <v>13</v>
      </c>
      <c r="D82" s="81" t="s">
        <v>13</v>
      </c>
      <c r="E82" s="81" t="s">
        <v>13</v>
      </c>
      <c r="F82" s="77"/>
      <c r="G82" s="74" t="s">
        <v>170</v>
      </c>
      <c r="H82" s="74" t="s">
        <v>488</v>
      </c>
      <c r="I82" s="74" t="s">
        <v>4</v>
      </c>
      <c r="J82" s="74"/>
      <c r="K82" s="74"/>
      <c r="L82" s="128"/>
      <c r="M82" s="139"/>
      <c r="N82" s="139"/>
      <c r="O82" s="128">
        <v>1800</v>
      </c>
      <c r="P82" s="129">
        <f>14235+1500</f>
        <v>15735</v>
      </c>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row>
    <row r="83" spans="1:41" s="6" customFormat="1" ht="45" hidden="1" outlineLevel="1">
      <c r="A83" s="68" t="s">
        <v>113</v>
      </c>
      <c r="B83" s="81" t="s">
        <v>13</v>
      </c>
      <c r="C83" s="81" t="s">
        <v>13</v>
      </c>
      <c r="D83" s="81" t="s">
        <v>13</v>
      </c>
      <c r="E83" s="81" t="s">
        <v>13</v>
      </c>
      <c r="F83" s="77"/>
      <c r="G83" s="74" t="s">
        <v>171</v>
      </c>
      <c r="H83" s="74" t="s">
        <v>527</v>
      </c>
      <c r="I83" s="74" t="s">
        <v>138</v>
      </c>
      <c r="J83" s="74"/>
      <c r="K83" s="74"/>
      <c r="L83" s="128"/>
      <c r="M83" s="139"/>
      <c r="N83" s="139"/>
      <c r="O83" s="128">
        <v>10000</v>
      </c>
      <c r="P83" s="129">
        <f>40000+8990+2000</f>
        <v>50990</v>
      </c>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row>
    <row r="84" spans="1:41" s="6" customFormat="1" ht="150" hidden="1" outlineLevel="1">
      <c r="A84" s="68" t="s">
        <v>113</v>
      </c>
      <c r="B84" s="81" t="s">
        <v>13</v>
      </c>
      <c r="C84" s="81" t="s">
        <v>13</v>
      </c>
      <c r="D84" s="81" t="s">
        <v>13</v>
      </c>
      <c r="E84" s="81" t="s">
        <v>13</v>
      </c>
      <c r="F84" s="77"/>
      <c r="G84" s="74" t="s">
        <v>172</v>
      </c>
      <c r="H84" s="74" t="s">
        <v>489</v>
      </c>
      <c r="I84" s="74" t="s">
        <v>138</v>
      </c>
      <c r="J84" s="162" t="s">
        <v>490</v>
      </c>
      <c r="K84" s="74"/>
      <c r="L84" s="128"/>
      <c r="M84" s="139"/>
      <c r="N84" s="139"/>
      <c r="O84" s="128"/>
      <c r="P84" s="129">
        <f>16000+15000</f>
        <v>31000</v>
      </c>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row>
    <row r="85" spans="1:41" s="6" customFormat="1" ht="30" hidden="1" outlineLevel="1">
      <c r="A85" s="68" t="s">
        <v>113</v>
      </c>
      <c r="B85" s="81" t="s">
        <v>13</v>
      </c>
      <c r="C85" s="81" t="s">
        <v>13</v>
      </c>
      <c r="D85" s="81" t="s">
        <v>13</v>
      </c>
      <c r="E85" s="81" t="s">
        <v>13</v>
      </c>
      <c r="F85" s="77"/>
      <c r="G85" s="74" t="s">
        <v>173</v>
      </c>
      <c r="H85" s="74" t="s">
        <v>491</v>
      </c>
      <c r="I85" s="74" t="s">
        <v>138</v>
      </c>
      <c r="J85" s="74"/>
      <c r="K85" s="74"/>
      <c r="L85" s="128"/>
      <c r="M85" s="139"/>
      <c r="N85" s="139"/>
      <c r="O85" s="128"/>
      <c r="P85" s="129">
        <v>4030</v>
      </c>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row>
    <row r="86" spans="1:41" s="6" customFormat="1" ht="60" hidden="1" outlineLevel="1">
      <c r="A86" s="68" t="s">
        <v>113</v>
      </c>
      <c r="B86" s="81" t="s">
        <v>13</v>
      </c>
      <c r="C86" s="81" t="s">
        <v>13</v>
      </c>
      <c r="D86" s="81" t="s">
        <v>13</v>
      </c>
      <c r="E86" s="81" t="s">
        <v>13</v>
      </c>
      <c r="F86" s="77"/>
      <c r="G86" s="74" t="s">
        <v>174</v>
      </c>
      <c r="H86" s="74" t="s">
        <v>492</v>
      </c>
      <c r="I86" s="74" t="s">
        <v>138</v>
      </c>
      <c r="J86" s="74"/>
      <c r="K86" s="74"/>
      <c r="L86" s="128"/>
      <c r="M86" s="139"/>
      <c r="N86" s="139"/>
      <c r="O86" s="128"/>
      <c r="P86" s="129">
        <v>5000</v>
      </c>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1:41" s="6" customFormat="1" ht="30" hidden="1" outlineLevel="1">
      <c r="A87" s="68" t="s">
        <v>113</v>
      </c>
      <c r="B87" s="81" t="s">
        <v>13</v>
      </c>
      <c r="C87" s="81" t="s">
        <v>13</v>
      </c>
      <c r="D87" s="81" t="s">
        <v>13</v>
      </c>
      <c r="E87" s="81" t="s">
        <v>13</v>
      </c>
      <c r="F87" s="77"/>
      <c r="G87" s="74" t="s">
        <v>175</v>
      </c>
      <c r="H87" s="74" t="s">
        <v>358</v>
      </c>
      <c r="I87" s="74" t="s">
        <v>4</v>
      </c>
      <c r="J87" s="74"/>
      <c r="K87" s="74"/>
      <c r="L87" s="128"/>
      <c r="M87" s="139"/>
      <c r="N87" s="139"/>
      <c r="O87" s="128"/>
      <c r="P87" s="129"/>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row>
    <row r="88" spans="1:41" s="6" customFormat="1" ht="180" hidden="1" outlineLevel="1">
      <c r="A88" s="68" t="s">
        <v>113</v>
      </c>
      <c r="B88" s="81" t="s">
        <v>13</v>
      </c>
      <c r="C88" s="81" t="s">
        <v>13</v>
      </c>
      <c r="D88" s="81" t="s">
        <v>13</v>
      </c>
      <c r="E88" s="81" t="s">
        <v>13</v>
      </c>
      <c r="F88" s="77"/>
      <c r="G88" s="74" t="s">
        <v>176</v>
      </c>
      <c r="H88" s="74" t="s">
        <v>493</v>
      </c>
      <c r="I88" s="74" t="s">
        <v>138</v>
      </c>
      <c r="J88" s="74"/>
      <c r="K88" s="74"/>
      <c r="L88" s="128"/>
      <c r="M88" s="139"/>
      <c r="N88" s="139"/>
      <c r="O88" s="128"/>
      <c r="P88" s="129"/>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row>
    <row r="89" spans="1:41" s="6" customFormat="1" ht="30" hidden="1" outlineLevel="1">
      <c r="A89" s="68" t="s">
        <v>113</v>
      </c>
      <c r="B89" s="81" t="s">
        <v>13</v>
      </c>
      <c r="C89" s="81" t="s">
        <v>13</v>
      </c>
      <c r="D89" s="81" t="s">
        <v>13</v>
      </c>
      <c r="E89" s="81" t="s">
        <v>13</v>
      </c>
      <c r="F89" s="77"/>
      <c r="G89" s="74" t="s">
        <v>177</v>
      </c>
      <c r="H89" s="74" t="s">
        <v>494</v>
      </c>
      <c r="I89" s="74" t="s">
        <v>138</v>
      </c>
      <c r="J89" s="74"/>
      <c r="K89" s="74"/>
      <c r="L89" s="128"/>
      <c r="M89" s="139"/>
      <c r="N89" s="139"/>
      <c r="O89" s="128"/>
      <c r="P89" s="129"/>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row>
    <row r="90" spans="1:41" s="6" customFormat="1" ht="30" hidden="1" outlineLevel="1">
      <c r="A90" s="68" t="s">
        <v>113</v>
      </c>
      <c r="B90" s="81" t="s">
        <v>13</v>
      </c>
      <c r="C90" s="81" t="s">
        <v>13</v>
      </c>
      <c r="D90" s="81" t="s">
        <v>13</v>
      </c>
      <c r="E90" s="81" t="s">
        <v>13</v>
      </c>
      <c r="F90" s="77"/>
      <c r="G90" s="74" t="s">
        <v>178</v>
      </c>
      <c r="H90" s="74" t="s">
        <v>426</v>
      </c>
      <c r="I90" s="74" t="s">
        <v>2</v>
      </c>
      <c r="J90" s="74"/>
      <c r="K90" s="74"/>
      <c r="L90" s="128">
        <v>30000</v>
      </c>
      <c r="M90" s="139" t="s">
        <v>193</v>
      </c>
      <c r="N90" s="139"/>
      <c r="O90" s="128"/>
      <c r="P90" s="129"/>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row>
    <row r="91" spans="1:41" s="6" customFormat="1" ht="30" hidden="1" outlineLevel="1">
      <c r="A91" s="68" t="s">
        <v>113</v>
      </c>
      <c r="B91" s="81" t="s">
        <v>13</v>
      </c>
      <c r="C91" s="81" t="s">
        <v>13</v>
      </c>
      <c r="D91" s="81" t="s">
        <v>13</v>
      </c>
      <c r="E91" s="81" t="s">
        <v>13</v>
      </c>
      <c r="F91" s="77"/>
      <c r="G91" s="74" t="s">
        <v>179</v>
      </c>
      <c r="H91" s="74" t="s">
        <v>426</v>
      </c>
      <c r="I91" s="74" t="s">
        <v>2</v>
      </c>
      <c r="J91" s="74"/>
      <c r="K91" s="74"/>
      <c r="L91" s="128"/>
      <c r="M91" s="139"/>
      <c r="N91" s="139"/>
      <c r="O91" s="128"/>
      <c r="P91" s="129"/>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row>
    <row r="92" spans="1:41" s="6" customFormat="1" ht="135" hidden="1" outlineLevel="1">
      <c r="A92" s="68" t="s">
        <v>113</v>
      </c>
      <c r="B92" s="81" t="s">
        <v>13</v>
      </c>
      <c r="C92" s="81" t="s">
        <v>13</v>
      </c>
      <c r="D92" s="81" t="s">
        <v>13</v>
      </c>
      <c r="E92" s="81" t="s">
        <v>13</v>
      </c>
      <c r="F92" s="77"/>
      <c r="G92" s="74" t="s">
        <v>180</v>
      </c>
      <c r="H92" s="74" t="s">
        <v>495</v>
      </c>
      <c r="I92" s="74" t="s">
        <v>138</v>
      </c>
      <c r="J92" s="74"/>
      <c r="K92" s="74"/>
      <c r="L92" s="128"/>
      <c r="M92" s="139"/>
      <c r="N92" s="139"/>
      <c r="O92" s="128"/>
      <c r="P92" s="129"/>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row>
    <row r="93" spans="1:41" s="6" customFormat="1" ht="150" hidden="1" outlineLevel="1">
      <c r="A93" s="68" t="s">
        <v>113</v>
      </c>
      <c r="B93" s="81" t="s">
        <v>13</v>
      </c>
      <c r="C93" s="81" t="s">
        <v>13</v>
      </c>
      <c r="D93" s="81" t="s">
        <v>13</v>
      </c>
      <c r="E93" s="81" t="s">
        <v>13</v>
      </c>
      <c r="F93" s="77"/>
      <c r="G93" s="74" t="s">
        <v>496</v>
      </c>
      <c r="H93" s="162" t="s">
        <v>497</v>
      </c>
      <c r="I93" s="74" t="s">
        <v>138</v>
      </c>
      <c r="J93" s="74"/>
      <c r="K93" s="74"/>
      <c r="L93" s="128"/>
      <c r="M93" s="139"/>
      <c r="N93" s="139"/>
      <c r="O93" s="128"/>
      <c r="P93" s="129"/>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row>
    <row r="94" spans="1:41" s="6" customFormat="1" ht="33.75" customHeight="1" collapsed="1">
      <c r="A94" s="135" t="s">
        <v>134</v>
      </c>
      <c r="B94" s="81" t="s">
        <v>13</v>
      </c>
      <c r="C94" s="81" t="s">
        <v>13</v>
      </c>
      <c r="D94" s="81" t="s">
        <v>13</v>
      </c>
      <c r="E94" s="81" t="s">
        <v>13</v>
      </c>
      <c r="F94" s="77" t="s">
        <v>190</v>
      </c>
      <c r="G94" s="77" t="s">
        <v>231</v>
      </c>
      <c r="H94" s="74" t="s">
        <v>504</v>
      </c>
      <c r="I94" s="74" t="s">
        <v>504</v>
      </c>
      <c r="J94" s="74" t="s">
        <v>504</v>
      </c>
      <c r="K94" s="147" t="s">
        <v>260</v>
      </c>
      <c r="L94" s="140"/>
      <c r="M94" s="140"/>
      <c r="N94" s="140"/>
      <c r="O94" s="140"/>
      <c r="P94" s="138"/>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row>
    <row r="95" spans="1:41" s="6" customFormat="1" ht="30" hidden="1" outlineLevel="1">
      <c r="A95" s="68" t="s">
        <v>134</v>
      </c>
      <c r="B95" s="81" t="s">
        <v>13</v>
      </c>
      <c r="C95" s="81" t="s">
        <v>13</v>
      </c>
      <c r="D95" s="81" t="s">
        <v>13</v>
      </c>
      <c r="E95" s="81" t="s">
        <v>13</v>
      </c>
      <c r="F95" s="77"/>
      <c r="G95" s="77" t="s">
        <v>181</v>
      </c>
      <c r="H95" s="147" t="s">
        <v>426</v>
      </c>
      <c r="I95" s="74" t="s">
        <v>138</v>
      </c>
      <c r="J95" s="74"/>
      <c r="K95" s="74"/>
      <c r="L95" s="128"/>
      <c r="M95" s="139"/>
      <c r="N95" s="139"/>
      <c r="O95" s="128"/>
      <c r="P95" s="129"/>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row>
    <row r="96" spans="1:41" s="6" customFormat="1" ht="30" hidden="1" outlineLevel="1">
      <c r="A96" s="68" t="s">
        <v>134</v>
      </c>
      <c r="B96" s="81" t="s">
        <v>13</v>
      </c>
      <c r="C96" s="81" t="s">
        <v>13</v>
      </c>
      <c r="D96" s="81" t="s">
        <v>13</v>
      </c>
      <c r="E96" s="81" t="s">
        <v>13</v>
      </c>
      <c r="F96" s="77"/>
      <c r="G96" s="74" t="s">
        <v>182</v>
      </c>
      <c r="H96" s="74" t="s">
        <v>426</v>
      </c>
      <c r="I96" s="74" t="s">
        <v>4</v>
      </c>
      <c r="J96" s="74"/>
      <c r="K96" s="74"/>
      <c r="L96" s="128"/>
      <c r="M96" s="139"/>
      <c r="N96" s="139"/>
      <c r="O96" s="128"/>
      <c r="P96" s="129"/>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row>
    <row r="97" spans="1:42" s="6" customFormat="1" ht="30" hidden="1" outlineLevel="1">
      <c r="A97" s="68" t="s">
        <v>134</v>
      </c>
      <c r="B97" s="81" t="s">
        <v>13</v>
      </c>
      <c r="C97" s="81" t="s">
        <v>13</v>
      </c>
      <c r="D97" s="81" t="s">
        <v>13</v>
      </c>
      <c r="E97" s="81" t="s">
        <v>13</v>
      </c>
      <c r="F97" s="77"/>
      <c r="G97" s="74" t="s">
        <v>183</v>
      </c>
      <c r="H97" s="147" t="s">
        <v>426</v>
      </c>
      <c r="I97" s="74" t="s">
        <v>2</v>
      </c>
      <c r="J97" s="74"/>
      <c r="K97" s="74"/>
      <c r="L97" s="128"/>
      <c r="M97" s="139"/>
      <c r="N97" s="139"/>
      <c r="O97" s="128"/>
      <c r="P97" s="129"/>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row>
    <row r="98" spans="1:42" s="6" customFormat="1" ht="30" hidden="1" outlineLevel="1">
      <c r="A98" s="68" t="s">
        <v>134</v>
      </c>
      <c r="B98" s="81" t="s">
        <v>13</v>
      </c>
      <c r="C98" s="81" t="s">
        <v>13</v>
      </c>
      <c r="D98" s="81" t="s">
        <v>13</v>
      </c>
      <c r="E98" s="81" t="s">
        <v>13</v>
      </c>
      <c r="F98" s="77"/>
      <c r="G98" s="74" t="s">
        <v>184</v>
      </c>
      <c r="H98" s="74" t="s">
        <v>426</v>
      </c>
      <c r="I98" s="74" t="s">
        <v>4</v>
      </c>
      <c r="J98" s="74"/>
      <c r="K98" s="74"/>
      <c r="L98" s="128"/>
      <c r="M98" s="139"/>
      <c r="N98" s="139"/>
      <c r="O98" s="128"/>
      <c r="P98" s="129"/>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row>
    <row r="99" spans="1:42" s="6" customFormat="1" ht="30" hidden="1" outlineLevel="1">
      <c r="A99" s="68" t="s">
        <v>134</v>
      </c>
      <c r="B99" s="81" t="s">
        <v>13</v>
      </c>
      <c r="C99" s="81" t="s">
        <v>13</v>
      </c>
      <c r="D99" s="81" t="s">
        <v>13</v>
      </c>
      <c r="E99" s="81" t="s">
        <v>13</v>
      </c>
      <c r="F99" s="77"/>
      <c r="G99" s="74" t="s">
        <v>230</v>
      </c>
      <c r="H99" s="74" t="s">
        <v>426</v>
      </c>
      <c r="I99" s="74" t="s">
        <v>4</v>
      </c>
      <c r="J99" s="74"/>
      <c r="K99" s="74"/>
      <c r="L99" s="128"/>
      <c r="M99" s="139"/>
      <c r="N99" s="139"/>
      <c r="O99" s="128"/>
      <c r="P99" s="129"/>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row>
    <row r="100" spans="1:42" s="6" customFormat="1" ht="45" hidden="1" outlineLevel="1">
      <c r="A100" s="68" t="s">
        <v>134</v>
      </c>
      <c r="B100" s="81" t="s">
        <v>13</v>
      </c>
      <c r="C100" s="81" t="s">
        <v>13</v>
      </c>
      <c r="D100" s="81" t="s">
        <v>13</v>
      </c>
      <c r="E100" s="81" t="s">
        <v>13</v>
      </c>
      <c r="F100" s="77"/>
      <c r="G100" s="74" t="s">
        <v>185</v>
      </c>
      <c r="H100" s="74" t="s">
        <v>500</v>
      </c>
      <c r="I100" s="74" t="s">
        <v>4</v>
      </c>
      <c r="J100" s="74"/>
      <c r="K100" s="74" t="s">
        <v>499</v>
      </c>
      <c r="L100" s="128"/>
      <c r="M100" s="139"/>
      <c r="N100" s="139"/>
      <c r="O100" s="128">
        <v>1800</v>
      </c>
      <c r="P100" s="129">
        <f>2468+8060+9000</f>
        <v>19528</v>
      </c>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row>
    <row r="101" spans="1:42" s="6" customFormat="1" ht="30" collapsed="1">
      <c r="A101" s="167" t="s">
        <v>503</v>
      </c>
      <c r="B101" s="163"/>
      <c r="C101" s="163"/>
      <c r="D101" s="81" t="s">
        <v>13</v>
      </c>
      <c r="E101" s="81" t="s">
        <v>13</v>
      </c>
      <c r="F101" s="164"/>
      <c r="G101" s="170" t="s">
        <v>507</v>
      </c>
      <c r="H101" s="169" t="s">
        <v>504</v>
      </c>
      <c r="I101" s="169" t="s">
        <v>504</v>
      </c>
      <c r="J101" s="169" t="s">
        <v>504</v>
      </c>
      <c r="K101" s="169"/>
      <c r="L101" s="140"/>
      <c r="M101" s="140"/>
      <c r="N101" s="140"/>
      <c r="O101" s="140"/>
      <c r="P101" s="138">
        <f>Tableau1356[[#This Row],[Coût total estimé (ou budget) pour 2025 ]]-Tableau1356[[#This Row],[Soutien financier 
(à obtenir / obtenu)]]</f>
        <v>0</v>
      </c>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1:42" s="6" customFormat="1" ht="30" hidden="1" outlineLevel="1">
      <c r="A102" s="168" t="str">
        <f>A101</f>
        <v>N°20 - Prévenir et gérer les dangers 
naturels</v>
      </c>
      <c r="B102" s="163"/>
      <c r="C102" s="163"/>
      <c r="D102" s="81" t="s">
        <v>13</v>
      </c>
      <c r="E102" s="81" t="s">
        <v>13</v>
      </c>
      <c r="F102" s="164"/>
      <c r="G102" s="169" t="s">
        <v>505</v>
      </c>
      <c r="H102" s="169" t="s">
        <v>509</v>
      </c>
      <c r="I102" s="169" t="s">
        <v>5</v>
      </c>
      <c r="J102" s="169"/>
      <c r="K102" s="169"/>
      <c r="L102" s="165"/>
      <c r="M102" s="139"/>
      <c r="N102" s="139"/>
      <c r="O102" s="165"/>
      <c r="P102" s="166">
        <v>32322</v>
      </c>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1:42" s="6" customFormat="1" ht="45" hidden="1" outlineLevel="1">
      <c r="A103" s="168" t="str">
        <f>A102</f>
        <v>N°20 - Prévenir et gérer les dangers 
naturels</v>
      </c>
      <c r="B103" s="163"/>
      <c r="C103" s="163"/>
      <c r="D103" s="81" t="s">
        <v>13</v>
      </c>
      <c r="E103" s="81" t="s">
        <v>13</v>
      </c>
      <c r="F103" s="164"/>
      <c r="G103" s="169" t="s">
        <v>506</v>
      </c>
      <c r="H103" s="169" t="s">
        <v>508</v>
      </c>
      <c r="I103" s="169" t="s">
        <v>5</v>
      </c>
      <c r="J103" s="169"/>
      <c r="K103" s="169"/>
      <c r="L103" s="165"/>
      <c r="M103" s="139"/>
      <c r="N103" s="139"/>
      <c r="O103" s="165"/>
      <c r="P103" s="166">
        <v>27436</v>
      </c>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row>
    <row r="104" spans="1:42" s="6" customFormat="1" ht="33.75" customHeight="1" collapsed="1">
      <c r="A104" s="136" t="s">
        <v>135</v>
      </c>
      <c r="B104" s="81" t="s">
        <v>13</v>
      </c>
      <c r="C104" s="81" t="s">
        <v>13</v>
      </c>
      <c r="D104" s="81" t="s">
        <v>13</v>
      </c>
      <c r="E104" s="81" t="s">
        <v>13</v>
      </c>
      <c r="F104" s="77" t="s">
        <v>132</v>
      </c>
      <c r="G104" s="77" t="s">
        <v>269</v>
      </c>
      <c r="H104" s="74" t="s">
        <v>504</v>
      </c>
      <c r="I104" s="74" t="s">
        <v>504</v>
      </c>
      <c r="J104" s="74" t="s">
        <v>504</v>
      </c>
      <c r="K104" s="74" t="s">
        <v>261</v>
      </c>
      <c r="L104" s="140"/>
      <c r="M104" s="140"/>
      <c r="N104" s="140"/>
      <c r="O104" s="140"/>
      <c r="P104" s="138"/>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row>
    <row r="105" spans="1:42" s="6" customFormat="1" ht="30" hidden="1" outlineLevel="1">
      <c r="A105" s="69" t="s">
        <v>135</v>
      </c>
      <c r="B105" s="81" t="s">
        <v>13</v>
      </c>
      <c r="C105" s="81" t="s">
        <v>13</v>
      </c>
      <c r="D105" s="81" t="s">
        <v>13</v>
      </c>
      <c r="E105" s="81" t="s">
        <v>13</v>
      </c>
      <c r="F105" s="77"/>
      <c r="G105" s="74" t="s">
        <v>270</v>
      </c>
      <c r="H105" s="74" t="s">
        <v>501</v>
      </c>
      <c r="I105" s="74" t="s">
        <v>4</v>
      </c>
      <c r="J105" s="74"/>
      <c r="K105" s="74" t="s">
        <v>371</v>
      </c>
      <c r="L105" s="128"/>
      <c r="M105" s="139"/>
      <c r="N105" s="139"/>
      <c r="O105" s="128"/>
      <c r="P105" s="129"/>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row>
    <row r="106" spans="1:42" s="6" customFormat="1" ht="30" hidden="1" outlineLevel="1">
      <c r="A106" s="69" t="s">
        <v>135</v>
      </c>
      <c r="B106" s="81" t="s">
        <v>13</v>
      </c>
      <c r="C106" s="81" t="s">
        <v>13</v>
      </c>
      <c r="D106" s="81" t="s">
        <v>13</v>
      </c>
      <c r="E106" s="81" t="s">
        <v>13</v>
      </c>
      <c r="F106" s="77"/>
      <c r="G106" s="74" t="s">
        <v>186</v>
      </c>
      <c r="H106" s="74" t="s">
        <v>501</v>
      </c>
      <c r="I106" s="74" t="s">
        <v>4</v>
      </c>
      <c r="J106" s="74"/>
      <c r="K106" s="74"/>
      <c r="L106" s="128">
        <v>1000</v>
      </c>
      <c r="M106" s="139" t="s">
        <v>192</v>
      </c>
      <c r="N106" s="139"/>
      <c r="O106" s="128"/>
      <c r="P106" s="129">
        <v>1000</v>
      </c>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row>
    <row r="107" spans="1:42" s="6" customFormat="1" ht="30" hidden="1" outlineLevel="1">
      <c r="A107" s="69" t="s">
        <v>135</v>
      </c>
      <c r="B107" s="81" t="s">
        <v>13</v>
      </c>
      <c r="C107" s="81" t="s">
        <v>13</v>
      </c>
      <c r="D107" s="81" t="s">
        <v>13</v>
      </c>
      <c r="E107" s="81" t="s">
        <v>13</v>
      </c>
      <c r="F107" s="77"/>
      <c r="G107" s="74" t="s">
        <v>187</v>
      </c>
      <c r="H107" s="74" t="s">
        <v>426</v>
      </c>
      <c r="I107" s="74" t="s">
        <v>2</v>
      </c>
      <c r="J107" s="74"/>
      <c r="K107" s="74"/>
      <c r="L107" s="128"/>
      <c r="M107" s="139"/>
      <c r="N107" s="139"/>
      <c r="O107" s="128"/>
      <c r="P107" s="129"/>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row>
    <row r="108" spans="1:42" s="6" customFormat="1" ht="30" hidden="1" outlineLevel="1">
      <c r="A108" s="69" t="s">
        <v>135</v>
      </c>
      <c r="B108" s="81" t="s">
        <v>13</v>
      </c>
      <c r="C108" s="81" t="s">
        <v>13</v>
      </c>
      <c r="D108" s="81" t="s">
        <v>13</v>
      </c>
      <c r="E108" s="81" t="s">
        <v>13</v>
      </c>
      <c r="F108" s="77"/>
      <c r="G108" s="74" t="s">
        <v>188</v>
      </c>
      <c r="H108" s="74" t="s">
        <v>426</v>
      </c>
      <c r="I108" s="74" t="s">
        <v>138</v>
      </c>
      <c r="J108" s="74"/>
      <c r="K108" s="74"/>
      <c r="L108" s="128"/>
      <c r="M108" s="139"/>
      <c r="N108" s="139"/>
      <c r="O108" s="128"/>
      <c r="P108" s="129"/>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row>
    <row r="109" spans="1:42" ht="30" hidden="1" outlineLevel="1">
      <c r="A109" s="69" t="s">
        <v>135</v>
      </c>
      <c r="B109" s="81" t="s">
        <v>13</v>
      </c>
      <c r="C109" s="81" t="s">
        <v>13</v>
      </c>
      <c r="D109" s="81" t="s">
        <v>13</v>
      </c>
      <c r="E109" s="81" t="s">
        <v>13</v>
      </c>
      <c r="F109" s="77"/>
      <c r="G109" s="74" t="s">
        <v>189</v>
      </c>
      <c r="H109" s="74" t="s">
        <v>502</v>
      </c>
      <c r="I109" s="74" t="s">
        <v>138</v>
      </c>
      <c r="J109" s="74"/>
      <c r="K109" s="74"/>
      <c r="L109" s="128"/>
      <c r="M109" s="139"/>
      <c r="N109" s="139"/>
      <c r="O109" s="128"/>
      <c r="P109" s="129"/>
      <c r="Q109" s="28"/>
      <c r="AP109"/>
    </row>
    <row r="110" spans="1:42" s="28" customFormat="1" ht="15.75" collapsed="1">
      <c r="A110" s="144" t="s">
        <v>195</v>
      </c>
      <c r="B110" s="70"/>
      <c r="C110" s="70"/>
      <c r="D110" s="70"/>
      <c r="E110" s="70"/>
      <c r="F110" s="71"/>
      <c r="G110" s="71"/>
      <c r="H110" s="71"/>
      <c r="I110" s="71"/>
      <c r="J110" s="71"/>
      <c r="K110" s="71"/>
      <c r="L110" s="142">
        <f>SUMIF(Tableau132[Coût annuel ou total ?],_Table!B3,Tableau132[Coût total estimé pour 2024])</f>
        <v>4524635</v>
      </c>
      <c r="M110" s="148" t="s">
        <v>276</v>
      </c>
      <c r="N110" s="148"/>
      <c r="O110" s="72">
        <f>SUM(O16:O104)</f>
        <v>98185</v>
      </c>
      <c r="P110" s="73">
        <f>SUM(P16:P104)</f>
        <v>1970154</v>
      </c>
    </row>
    <row r="111" spans="1:42" s="28" customFormat="1" ht="15.75">
      <c r="A111" s="145" t="s">
        <v>194</v>
      </c>
      <c r="B111" s="70"/>
      <c r="C111" s="70"/>
      <c r="D111" s="70"/>
      <c r="E111" s="70"/>
      <c r="F111" s="71"/>
      <c r="G111" s="71"/>
      <c r="H111" s="71"/>
      <c r="I111" s="71"/>
      <c r="J111" s="71"/>
      <c r="K111" s="71"/>
      <c r="L111" s="72">
        <f>SUMIF(Tableau132[Coût annuel ou total ?],_Table!B2,Tableau132[Coût total estimé pour 2024])</f>
        <v>197800</v>
      </c>
      <c r="M111" s="143" t="s">
        <v>277</v>
      </c>
      <c r="N111" s="143"/>
      <c r="O111" s="72">
        <f>O110</f>
        <v>98185</v>
      </c>
      <c r="P111" s="73">
        <f>P110</f>
        <v>1970154</v>
      </c>
    </row>
    <row r="112" spans="1:42" s="28" customFormat="1">
      <c r="H112" s="35"/>
      <c r="I112" s="35"/>
    </row>
    <row r="113" spans="8:9" s="28" customFormat="1">
      <c r="H113" s="35"/>
      <c r="I113" s="35"/>
    </row>
    <row r="114" spans="8:9" s="28" customFormat="1"/>
    <row r="115" spans="8:9" s="28" customFormat="1"/>
    <row r="116" spans="8:9" s="28" customFormat="1"/>
    <row r="117" spans="8:9" s="28" customFormat="1"/>
    <row r="118" spans="8:9" s="28" customFormat="1"/>
    <row r="119" spans="8:9" s="28" customFormat="1"/>
    <row r="120" spans="8:9" s="28" customFormat="1"/>
    <row r="121" spans="8:9" s="28" customFormat="1"/>
    <row r="122" spans="8:9" s="28" customFormat="1"/>
    <row r="123" spans="8:9" s="28" customFormat="1"/>
    <row r="124" spans="8:9" s="28" customFormat="1"/>
    <row r="125" spans="8:9" s="28" customFormat="1"/>
    <row r="126" spans="8:9" s="28" customFormat="1"/>
  </sheetData>
  <mergeCells count="3">
    <mergeCell ref="H11:H12"/>
    <mergeCell ref="L12:P13"/>
    <mergeCell ref="F11:G12"/>
  </mergeCells>
  <hyperlinks>
    <hyperlink ref="N79" r:id="rId1" display="https://amp-rts-ch.cdn.ampproject.org/c/s/amp.rts.ch/info/regions/vaud/13709734-feu-vert-vaudois-aux-subventions-pour-lutter-contre-les-ilots-de-chaleur-en-ville.html" xr:uid="{B3E0A656-DB73-474A-9561-861847DB4BD6}"/>
  </hyperlinks>
  <pageMargins left="0.70866141732283472" right="0.70866141732283472" top="0.74803149606299213" bottom="0.74803149606299213" header="0.31496062992125984" footer="0.31496062992125984"/>
  <pageSetup paperSize="9" scale="33" orientation="landscape"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33967C3-F354-4BFD-B80B-EA8E74F8A4F9}">
          <x14:formula1>
            <xm:f>_Table!$B$2:$B$3</xm:f>
          </x14:formula1>
          <xm:sqref>M80:N93 M20:N25 M60:N62 M51:N58 M95:N103 M105:N109 M27:N29 M31:N39 M43:N49 M17:M18 N17 M64:N77</xm:sqref>
        </x14:dataValidation>
        <x14:dataValidation type="list" allowBlank="1" showInputMessage="1" showErrorMessage="1" xr:uid="{7EA9121F-D6EF-454F-BBB0-8ED097B640A6}">
          <x14:formula1>
            <xm:f>_Table!$A$2:$A$9</xm:f>
          </x14:formula1>
          <xm:sqref>I17:I18 I20:I25 I27:I29 I31:I41 I43:I49 I51:I58 I60:I62 I64:I78 I80:I93 I95:I100 I102:I103 I105:I109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FA318-37F3-4FF1-BC59-56397D22090C}">
  <sheetPr>
    <tabColor theme="0" tint="-0.499984740745262"/>
    <pageSetUpPr fitToPage="1"/>
  </sheetPr>
  <dimension ref="A1:AK62"/>
  <sheetViews>
    <sheetView zoomScale="112" zoomScaleNormal="70" workbookViewId="0">
      <pane xSplit="2" ySplit="5" topLeftCell="D6" activePane="bottomRight" state="frozen"/>
      <selection pane="topRight" activeCell="C1" sqref="C1"/>
      <selection pane="bottomLeft" activeCell="A6" sqref="A6"/>
      <selection pane="bottomRight" activeCell="D4" sqref="D4"/>
    </sheetView>
  </sheetViews>
  <sheetFormatPr baseColWidth="10" defaultRowHeight="15"/>
  <cols>
    <col min="2" max="2" width="17" customWidth="1"/>
    <col min="3" max="3" width="7.42578125" customWidth="1"/>
    <col min="4" max="4" width="45.85546875" customWidth="1"/>
    <col min="5" max="5" width="99.7109375" style="8" customWidth="1"/>
    <col min="6" max="6" width="14.140625" style="28" customWidth="1"/>
    <col min="7" max="7" width="14.85546875" style="28" customWidth="1"/>
    <col min="8" max="8" width="45.42578125" style="9" customWidth="1"/>
    <col min="9" max="37" width="11.42578125" style="28"/>
  </cols>
  <sheetData>
    <row r="1" spans="1:37" ht="21">
      <c r="A1" s="27" t="s">
        <v>86</v>
      </c>
      <c r="B1" s="28"/>
      <c r="C1" s="28"/>
      <c r="D1" s="28"/>
      <c r="E1" s="29"/>
      <c r="H1" s="30"/>
    </row>
    <row r="2" spans="1:37" ht="15.6" customHeight="1">
      <c r="A2" s="28"/>
      <c r="B2" s="28"/>
      <c r="C2" s="28"/>
      <c r="D2" s="28"/>
      <c r="E2" s="29"/>
      <c r="H2" s="30"/>
    </row>
    <row r="3" spans="1:37">
      <c r="A3" s="31" t="s">
        <v>87</v>
      </c>
      <c r="B3" s="28"/>
      <c r="C3" s="28"/>
      <c r="D3" s="28"/>
      <c r="E3" s="29"/>
      <c r="H3" s="30"/>
    </row>
    <row r="4" spans="1:37">
      <c r="A4" s="32"/>
      <c r="B4" s="28"/>
      <c r="C4" s="28"/>
      <c r="D4" s="28"/>
      <c r="E4" s="29"/>
      <c r="F4" s="38"/>
      <c r="G4" s="38"/>
      <c r="H4" s="38"/>
    </row>
    <row r="5" spans="1:37" s="109" customFormat="1" ht="47.25" customHeight="1">
      <c r="A5" s="184" t="s">
        <v>6</v>
      </c>
      <c r="B5" s="184"/>
      <c r="C5" s="122" t="s">
        <v>88</v>
      </c>
      <c r="D5" s="122" t="s">
        <v>0</v>
      </c>
      <c r="E5" s="92" t="s">
        <v>66</v>
      </c>
      <c r="F5" s="90" t="s">
        <v>102</v>
      </c>
      <c r="G5" s="90" t="s">
        <v>65</v>
      </c>
      <c r="H5" s="90" t="s">
        <v>89</v>
      </c>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row>
    <row r="6" spans="1:37" ht="39" customHeight="1">
      <c r="A6" s="185" t="s">
        <v>16</v>
      </c>
      <c r="B6" s="187" t="s">
        <v>17</v>
      </c>
      <c r="C6" s="10">
        <v>1</v>
      </c>
      <c r="D6" s="11" t="s">
        <v>18</v>
      </c>
      <c r="E6" s="36" t="s">
        <v>67</v>
      </c>
      <c r="F6" s="13" t="s">
        <v>49</v>
      </c>
      <c r="G6" s="13" t="s">
        <v>49</v>
      </c>
      <c r="H6" s="12"/>
    </row>
    <row r="7" spans="1:37" ht="45">
      <c r="A7" s="185"/>
      <c r="B7" s="188"/>
      <c r="C7" s="13">
        <v>2</v>
      </c>
      <c r="D7" s="14" t="s">
        <v>19</v>
      </c>
      <c r="E7" s="36" t="s">
        <v>103</v>
      </c>
      <c r="F7" s="13" t="s">
        <v>49</v>
      </c>
      <c r="G7" s="13" t="s">
        <v>49</v>
      </c>
      <c r="H7" s="12"/>
    </row>
    <row r="8" spans="1:37" ht="45">
      <c r="A8" s="185"/>
      <c r="B8" s="189" t="s">
        <v>20</v>
      </c>
      <c r="C8" s="13">
        <v>3</v>
      </c>
      <c r="D8" s="14" t="s">
        <v>21</v>
      </c>
      <c r="E8" s="36" t="s">
        <v>68</v>
      </c>
      <c r="F8" s="13" t="s">
        <v>49</v>
      </c>
      <c r="G8" s="13" t="s">
        <v>49</v>
      </c>
      <c r="H8" s="12"/>
    </row>
    <row r="9" spans="1:37" ht="57.75" customHeight="1">
      <c r="A9" s="185"/>
      <c r="B9" s="188"/>
      <c r="C9" s="24">
        <v>4</v>
      </c>
      <c r="D9" s="25" t="s">
        <v>45</v>
      </c>
      <c r="E9" s="93" t="s">
        <v>104</v>
      </c>
      <c r="F9" s="24" t="s">
        <v>105</v>
      </c>
      <c r="G9" s="24" t="s">
        <v>49</v>
      </c>
      <c r="H9" s="91" t="s">
        <v>76</v>
      </c>
    </row>
    <row r="10" spans="1:37" ht="75">
      <c r="A10" s="185"/>
      <c r="B10" s="182" t="s">
        <v>22</v>
      </c>
      <c r="C10" s="13">
        <v>5</v>
      </c>
      <c r="D10" s="14" t="s">
        <v>23</v>
      </c>
      <c r="E10" s="36" t="s">
        <v>69</v>
      </c>
      <c r="F10" s="13" t="s">
        <v>49</v>
      </c>
      <c r="G10" s="13" t="s">
        <v>49</v>
      </c>
      <c r="H10" s="12"/>
    </row>
    <row r="11" spans="1:37" ht="45">
      <c r="A11" s="185"/>
      <c r="B11" s="183"/>
      <c r="C11" s="13">
        <v>6</v>
      </c>
      <c r="D11" s="14" t="s">
        <v>24</v>
      </c>
      <c r="E11" s="36" t="s">
        <v>106</v>
      </c>
      <c r="F11" s="13" t="s">
        <v>49</v>
      </c>
      <c r="G11" s="13" t="s">
        <v>49</v>
      </c>
      <c r="H11" s="110"/>
    </row>
    <row r="12" spans="1:37" ht="75">
      <c r="A12" s="186"/>
      <c r="B12" s="183"/>
      <c r="C12" s="13">
        <v>7</v>
      </c>
      <c r="D12" s="14" t="s">
        <v>25</v>
      </c>
      <c r="E12" s="94" t="s">
        <v>70</v>
      </c>
      <c r="F12" s="13" t="s">
        <v>49</v>
      </c>
      <c r="G12" s="13" t="s">
        <v>49</v>
      </c>
      <c r="H12" s="12"/>
    </row>
    <row r="13" spans="1:37" ht="42.75" customHeight="1">
      <c r="A13" s="111"/>
      <c r="B13" s="183"/>
      <c r="C13" s="13">
        <v>8</v>
      </c>
      <c r="D13" s="14" t="s">
        <v>90</v>
      </c>
      <c r="E13" s="112" t="s">
        <v>91</v>
      </c>
      <c r="F13" s="13"/>
      <c r="G13" s="15"/>
      <c r="H13" s="110"/>
    </row>
    <row r="14" spans="1:37" ht="67.5" customHeight="1">
      <c r="A14" s="111"/>
      <c r="B14" s="183"/>
      <c r="C14" s="10">
        <v>9</v>
      </c>
      <c r="D14" s="14" t="s">
        <v>92</v>
      </c>
      <c r="E14" s="112" t="s">
        <v>93</v>
      </c>
      <c r="F14" s="13" t="s">
        <v>105</v>
      </c>
      <c r="G14" s="15" t="s">
        <v>49</v>
      </c>
      <c r="H14" s="12"/>
    </row>
    <row r="15" spans="1:37" ht="50.45" customHeight="1">
      <c r="A15" s="1"/>
      <c r="B15" s="1"/>
      <c r="C15" s="15"/>
      <c r="D15" s="1"/>
      <c r="E15" s="113"/>
      <c r="F15" s="113"/>
      <c r="G15" s="113"/>
      <c r="H15" s="113"/>
      <c r="I15" s="113"/>
    </row>
    <row r="16" spans="1:37" ht="107.25" customHeight="1">
      <c r="A16" s="190" t="s">
        <v>46</v>
      </c>
      <c r="B16" s="16" t="s">
        <v>26</v>
      </c>
      <c r="C16" s="17">
        <v>10</v>
      </c>
      <c r="D16" s="18" t="s">
        <v>27</v>
      </c>
      <c r="E16" s="19" t="s">
        <v>71</v>
      </c>
      <c r="F16" s="17" t="s">
        <v>105</v>
      </c>
      <c r="G16" s="17" t="s">
        <v>49</v>
      </c>
      <c r="H16" s="19" t="s">
        <v>94</v>
      </c>
    </row>
    <row r="17" spans="1:8" ht="60">
      <c r="A17" s="191"/>
      <c r="B17" s="193" t="s">
        <v>28</v>
      </c>
      <c r="C17" s="17">
        <v>11</v>
      </c>
      <c r="D17" s="20" t="s">
        <v>29</v>
      </c>
      <c r="E17" s="76" t="s">
        <v>107</v>
      </c>
      <c r="F17" s="17" t="s">
        <v>50</v>
      </c>
      <c r="G17" s="17" t="s">
        <v>50</v>
      </c>
      <c r="H17" s="19"/>
    </row>
    <row r="18" spans="1:8" ht="120">
      <c r="A18" s="191"/>
      <c r="B18" s="194"/>
      <c r="C18" s="17">
        <v>12</v>
      </c>
      <c r="D18" s="21" t="s">
        <v>30</v>
      </c>
      <c r="E18" s="36" t="s">
        <v>78</v>
      </c>
      <c r="F18" s="17" t="s">
        <v>105</v>
      </c>
      <c r="G18" s="17" t="s">
        <v>50</v>
      </c>
      <c r="H18" s="19" t="s">
        <v>95</v>
      </c>
    </row>
    <row r="19" spans="1:8" ht="62.25" customHeight="1">
      <c r="A19" s="191"/>
      <c r="B19" s="193" t="s">
        <v>31</v>
      </c>
      <c r="C19" s="16">
        <v>13</v>
      </c>
      <c r="D19" s="26" t="s">
        <v>32</v>
      </c>
      <c r="E19" s="95" t="s">
        <v>96</v>
      </c>
      <c r="F19" s="16" t="s">
        <v>50</v>
      </c>
      <c r="G19" s="16" t="s">
        <v>50</v>
      </c>
      <c r="H19" s="96" t="s">
        <v>76</v>
      </c>
    </row>
    <row r="20" spans="1:8" ht="60">
      <c r="A20" s="191"/>
      <c r="B20" s="195"/>
      <c r="C20" s="17">
        <v>14</v>
      </c>
      <c r="D20" s="18" t="s">
        <v>33</v>
      </c>
      <c r="E20" s="36" t="s">
        <v>72</v>
      </c>
      <c r="F20" s="17" t="s">
        <v>50</v>
      </c>
      <c r="G20" s="17" t="s">
        <v>50</v>
      </c>
      <c r="H20" s="19" t="s">
        <v>97</v>
      </c>
    </row>
    <row r="21" spans="1:8" ht="75">
      <c r="A21" s="191"/>
      <c r="B21" s="194"/>
      <c r="C21" s="17">
        <v>15</v>
      </c>
      <c r="D21" s="18" t="s">
        <v>34</v>
      </c>
      <c r="E21" s="23" t="s">
        <v>73</v>
      </c>
      <c r="F21" s="17" t="s">
        <v>105</v>
      </c>
      <c r="G21" s="17" t="s">
        <v>49</v>
      </c>
      <c r="H21" s="19" t="s">
        <v>98</v>
      </c>
    </row>
    <row r="22" spans="1:8" ht="62.25" customHeight="1">
      <c r="A22" s="192"/>
      <c r="B22" s="22" t="s">
        <v>35</v>
      </c>
      <c r="C22" s="17">
        <v>16</v>
      </c>
      <c r="D22" s="18" t="s">
        <v>36</v>
      </c>
      <c r="E22" s="37" t="s">
        <v>74</v>
      </c>
      <c r="F22" s="17" t="s">
        <v>105</v>
      </c>
      <c r="G22" s="17" t="s">
        <v>50</v>
      </c>
      <c r="H22" s="19"/>
    </row>
    <row r="23" spans="1:8" ht="39" customHeight="1">
      <c r="A23" s="1"/>
      <c r="B23" s="1"/>
      <c r="C23" s="15"/>
      <c r="D23" s="1"/>
    </row>
    <row r="24" spans="1:8" ht="145.5" customHeight="1">
      <c r="A24" s="180" t="s">
        <v>15</v>
      </c>
      <c r="B24" s="181" t="s">
        <v>37</v>
      </c>
      <c r="C24" s="121">
        <v>17</v>
      </c>
      <c r="D24" s="114" t="s">
        <v>38</v>
      </c>
      <c r="E24" s="115" t="s">
        <v>99</v>
      </c>
      <c r="F24" s="121" t="s">
        <v>105</v>
      </c>
      <c r="G24" s="116" t="s">
        <v>50</v>
      </c>
      <c r="H24" s="97" t="s">
        <v>76</v>
      </c>
    </row>
    <row r="25" spans="1:8" ht="105">
      <c r="A25" s="180"/>
      <c r="B25" s="181"/>
      <c r="C25" s="117">
        <v>18</v>
      </c>
      <c r="D25" s="118" t="s">
        <v>39</v>
      </c>
      <c r="E25" s="98" t="s">
        <v>108</v>
      </c>
      <c r="F25" s="117" t="s">
        <v>105</v>
      </c>
      <c r="G25" s="119" t="s">
        <v>49</v>
      </c>
      <c r="H25" s="120"/>
    </row>
    <row r="26" spans="1:8" ht="131.25" customHeight="1">
      <c r="A26" s="180"/>
      <c r="B26" s="181"/>
      <c r="C26" s="117">
        <v>19</v>
      </c>
      <c r="D26" s="98" t="s">
        <v>40</v>
      </c>
      <c r="E26" s="98" t="s">
        <v>100</v>
      </c>
      <c r="F26" s="119" t="s">
        <v>50</v>
      </c>
      <c r="G26" s="119" t="s">
        <v>50</v>
      </c>
      <c r="H26" s="120"/>
    </row>
    <row r="27" spans="1:8" ht="228.75" customHeight="1">
      <c r="A27" s="180"/>
      <c r="B27" s="121" t="s">
        <v>41</v>
      </c>
      <c r="C27" s="117">
        <v>20</v>
      </c>
      <c r="D27" s="98" t="s">
        <v>42</v>
      </c>
      <c r="E27" s="98" t="s">
        <v>77</v>
      </c>
      <c r="F27" s="119" t="s">
        <v>50</v>
      </c>
      <c r="G27" s="119" t="s">
        <v>50</v>
      </c>
      <c r="H27" s="98"/>
    </row>
    <row r="28" spans="1:8" ht="87.75" customHeight="1">
      <c r="A28" s="180"/>
      <c r="B28" s="121" t="s">
        <v>43</v>
      </c>
      <c r="C28" s="117">
        <v>21</v>
      </c>
      <c r="D28" s="98" t="s">
        <v>44</v>
      </c>
      <c r="E28" s="98" t="s">
        <v>75</v>
      </c>
      <c r="F28" s="119" t="s">
        <v>49</v>
      </c>
      <c r="G28" s="119" t="s">
        <v>49</v>
      </c>
      <c r="H28" s="120"/>
    </row>
    <row r="29" spans="1:8" s="28" customFormat="1">
      <c r="E29" s="29"/>
      <c r="H29" s="30"/>
    </row>
    <row r="30" spans="1:8" s="28" customFormat="1">
      <c r="E30" s="29"/>
      <c r="H30" s="30"/>
    </row>
    <row r="31" spans="1:8" s="28" customFormat="1">
      <c r="E31" s="29"/>
      <c r="H31" s="30"/>
    </row>
    <row r="32" spans="1:8" s="28" customFormat="1">
      <c r="E32" s="29"/>
      <c r="H32" s="30"/>
    </row>
    <row r="33" spans="5:8" s="28" customFormat="1">
      <c r="E33" s="29"/>
      <c r="H33" s="30"/>
    </row>
    <row r="34" spans="5:8" s="28" customFormat="1">
      <c r="E34" s="29"/>
      <c r="H34" s="30"/>
    </row>
    <row r="35" spans="5:8" s="28" customFormat="1">
      <c r="E35" s="29"/>
      <c r="H35" s="30"/>
    </row>
    <row r="36" spans="5:8" s="28" customFormat="1">
      <c r="E36" s="29"/>
      <c r="H36" s="30"/>
    </row>
    <row r="37" spans="5:8" s="28" customFormat="1">
      <c r="E37" s="29"/>
      <c r="H37" s="30"/>
    </row>
    <row r="38" spans="5:8" s="28" customFormat="1">
      <c r="E38" s="29"/>
      <c r="H38" s="30"/>
    </row>
    <row r="39" spans="5:8" s="28" customFormat="1">
      <c r="E39" s="29"/>
      <c r="H39" s="30"/>
    </row>
    <row r="40" spans="5:8" s="28" customFormat="1">
      <c r="E40" s="29"/>
      <c r="H40" s="30"/>
    </row>
    <row r="41" spans="5:8" s="28" customFormat="1">
      <c r="E41" s="29"/>
      <c r="H41" s="30"/>
    </row>
    <row r="42" spans="5:8" s="28" customFormat="1">
      <c r="E42" s="29"/>
      <c r="H42" s="30"/>
    </row>
    <row r="43" spans="5:8" s="28" customFormat="1">
      <c r="E43" s="29"/>
      <c r="H43" s="30"/>
    </row>
    <row r="44" spans="5:8" s="28" customFormat="1">
      <c r="E44" s="29"/>
      <c r="H44" s="30"/>
    </row>
    <row r="45" spans="5:8" s="28" customFormat="1">
      <c r="E45" s="29"/>
      <c r="H45" s="30"/>
    </row>
    <row r="46" spans="5:8" s="28" customFormat="1">
      <c r="E46" s="29"/>
      <c r="H46" s="30"/>
    </row>
    <row r="47" spans="5:8" s="28" customFormat="1">
      <c r="E47" s="29"/>
      <c r="H47" s="30"/>
    </row>
    <row r="48" spans="5:8" s="28" customFormat="1">
      <c r="E48" s="29"/>
      <c r="H48" s="30"/>
    </row>
    <row r="49" spans="5:8" s="28" customFormat="1">
      <c r="E49" s="29"/>
      <c r="H49" s="30"/>
    </row>
    <row r="50" spans="5:8" s="28" customFormat="1">
      <c r="E50" s="29"/>
      <c r="H50" s="30"/>
    </row>
    <row r="51" spans="5:8" s="28" customFormat="1">
      <c r="E51" s="29"/>
      <c r="H51" s="30"/>
    </row>
    <row r="52" spans="5:8" s="28" customFormat="1">
      <c r="E52" s="29"/>
      <c r="H52" s="30"/>
    </row>
    <row r="53" spans="5:8" s="28" customFormat="1">
      <c r="E53" s="29"/>
      <c r="H53" s="30"/>
    </row>
    <row r="54" spans="5:8" s="28" customFormat="1">
      <c r="E54" s="29"/>
      <c r="H54" s="30"/>
    </row>
    <row r="55" spans="5:8" s="28" customFormat="1">
      <c r="E55" s="29"/>
      <c r="H55" s="30"/>
    </row>
    <row r="56" spans="5:8" s="28" customFormat="1">
      <c r="E56" s="29"/>
      <c r="H56" s="30"/>
    </row>
    <row r="57" spans="5:8" s="28" customFormat="1">
      <c r="E57" s="29"/>
      <c r="H57" s="30"/>
    </row>
    <row r="58" spans="5:8" s="28" customFormat="1">
      <c r="E58" s="29"/>
      <c r="H58" s="30"/>
    </row>
    <row r="59" spans="5:8" s="28" customFormat="1">
      <c r="E59" s="29"/>
      <c r="H59" s="30"/>
    </row>
    <row r="60" spans="5:8" s="28" customFormat="1">
      <c r="E60" s="29"/>
      <c r="H60" s="30"/>
    </row>
    <row r="61" spans="5:8" s="28" customFormat="1">
      <c r="E61" s="29"/>
      <c r="H61" s="30"/>
    </row>
    <row r="62" spans="5:8" s="28" customFormat="1">
      <c r="E62" s="29"/>
      <c r="H62" s="30"/>
    </row>
  </sheetData>
  <mergeCells count="10">
    <mergeCell ref="A24:A28"/>
    <mergeCell ref="B24:B26"/>
    <mergeCell ref="B10:B14"/>
    <mergeCell ref="A5:B5"/>
    <mergeCell ref="A6:A12"/>
    <mergeCell ref="B6:B7"/>
    <mergeCell ref="B8:B9"/>
    <mergeCell ref="A16:A22"/>
    <mergeCell ref="B17:B18"/>
    <mergeCell ref="B19:B21"/>
  </mergeCells>
  <pageMargins left="0.70866141732283472" right="0.70866141732283472" top="0.74803149606299213" bottom="0.74803149606299213" header="0.31496062992125984" footer="0.31496062992125984"/>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
  <sheetViews>
    <sheetView zoomScale="160" zoomScaleNormal="160" workbookViewId="0">
      <selection activeCell="A10" sqref="A10"/>
    </sheetView>
  </sheetViews>
  <sheetFormatPr baseColWidth="10" defaultRowHeight="15"/>
  <cols>
    <col min="1" max="1" width="27" customWidth="1"/>
    <col min="2" max="2" width="20.42578125" customWidth="1"/>
  </cols>
  <sheetData>
    <row r="1" spans="1:4">
      <c r="A1" s="2" t="s">
        <v>10</v>
      </c>
      <c r="B1" s="2" t="s">
        <v>191</v>
      </c>
      <c r="C1" s="2"/>
      <c r="D1" s="2"/>
    </row>
    <row r="2" spans="1:4">
      <c r="A2" t="s">
        <v>2</v>
      </c>
      <c r="B2" t="s">
        <v>192</v>
      </c>
    </row>
    <row r="3" spans="1:4">
      <c r="A3" t="s">
        <v>1</v>
      </c>
      <c r="B3" t="s">
        <v>193</v>
      </c>
    </row>
    <row r="4" spans="1:4">
      <c r="A4" t="s">
        <v>5</v>
      </c>
    </row>
    <row r="5" spans="1:4">
      <c r="A5" t="s">
        <v>4</v>
      </c>
    </row>
    <row r="6" spans="1:4">
      <c r="A6" t="s">
        <v>138</v>
      </c>
    </row>
    <row r="7" spans="1:4">
      <c r="A7" t="s">
        <v>3</v>
      </c>
      <c r="C7" s="4"/>
    </row>
    <row r="8" spans="1:4">
      <c r="A8" t="s">
        <v>48</v>
      </c>
    </row>
    <row r="9" spans="1:4">
      <c r="A9" s="5" t="s">
        <v>438</v>
      </c>
    </row>
    <row r="10" spans="1:4">
      <c r="A10" s="3"/>
    </row>
    <row r="13" spans="1:4">
      <c r="A13" s="2"/>
    </row>
    <row r="18" spans="1:1">
      <c r="A18" s="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08A42BF084D44BD6F3981286373DA" ma:contentTypeVersion="0" ma:contentTypeDescription="Crée un document." ma:contentTypeScope="" ma:versionID="eb4a53f71c736b5a17b54a9998d49469">
  <xsd:schema xmlns:xsd="http://www.w3.org/2001/XMLSchema" xmlns:xs="http://www.w3.org/2001/XMLSchema" xmlns:p="http://schemas.microsoft.com/office/2006/metadata/properties" targetNamespace="http://schemas.microsoft.com/office/2006/metadata/properties" ma:root="true" ma:fieldsID="ab09c1ba23edfaa45a5e9d385267c9b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46F956-7627-4E4C-9ED9-3F9367776229}">
  <ds:schemaRef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C754A53-03F4-4FE6-8426-89C93B7F51D0}">
  <ds:schemaRefs>
    <ds:schemaRef ds:uri="http://schemas.microsoft.com/sharepoint/v3/contenttype/forms"/>
  </ds:schemaRefs>
</ds:datastoreItem>
</file>

<file path=customXml/itemProps3.xml><?xml version="1.0" encoding="utf-8"?>
<ds:datastoreItem xmlns:ds="http://schemas.openxmlformats.org/officeDocument/2006/customXml" ds:itemID="{D9A1A152-EC11-4EB9-BF36-CED75E81E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Tableau_suivi_T0</vt:lpstr>
      <vt:lpstr>Tableau_suivi_T+12</vt:lpstr>
      <vt:lpstr>Tableau_suivi_T+24</vt:lpstr>
      <vt:lpstr>Subvention_Resultats attendus</vt:lpstr>
      <vt:lpstr>_Table</vt:lpstr>
      <vt:lpstr>'Subvention_Resultats attendus'!Zone_d_impression</vt:lpstr>
      <vt:lpstr>'Tableau_suivi_T+12'!Zone_d_impression</vt:lpstr>
      <vt:lpstr>'Tableau_suivi_T+24'!Zone_d_impression</vt:lpstr>
      <vt:lpstr>Tableau_suivi_T0!Zone_d_impression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2025-01-31T13:28:28Z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0x01010038808A42BF084D44BD6F3981286373DA</vt:lpwstr>
  </property>
  <property fmtid="{D5CDD505-2E9C-101B-9397-08002B2CF9AE}" pid="3" name="CSD_MD_Domaine0">
    <vt:lpwstr>E8|7b18101f-b6ee-455b-bc51-a348ab2fc81c</vt:lpwstr>
  </property>
  <property fmtid="{D5CDD505-2E9C-101B-9397-08002B2CF9AE}" pid="4" name="CSD_MD_Activite0">
    <vt:lpwstr>A25|35a829b9-c575-470b-ba95-0548701c2279</vt:lpwstr>
  </property>
  <property fmtid="{D5CDD505-2E9C-101B-9397-08002B2CF9AE}" pid="5" name="TaxCatchAll">
    <vt:lpwstr>3;#Environnement Vaud|a9ea9bc7-ac0f-419e-aab8-f94c1fb00ca9;#2;#E8|7b18101f-b6ee-455b-bc51-a348ab2fc81c;#1;#A25|35a829b9-c575-470b-ba95-0548701c2279</vt:lpwstr>
  </property>
  <property fmtid="{D5CDD505-2E9C-101B-9397-08002B2CF9AE}" pid="6" name="CSD_MD_NomProjet">
    <vt:lpwstr>VD08471.100</vt:lpwstr>
  </property>
  <property fmtid="{D5CDD505-2E9C-101B-9397-08002B2CF9AE}" pid="7" name="CSD_MD_NoProjetOffre">
    <vt:lpwstr>VD08471.100</vt:lpwstr>
  </property>
  <property fmtid="{D5CDD505-2E9C-101B-9397-08002B2CF9AE}" pid="8" name="CSD_MD_Succursale">
    <vt:lpwstr>3;#Environnement Vaud|a9ea9bc7-ac0f-419e-aab8-f94c1fb00ca9</vt:lpwstr>
  </property>
  <property fmtid="{D5CDD505-2E9C-101B-9397-08002B2CF9AE}" pid="9" name="CSD_MD_ObjetTitre">
    <vt:lpwstr>Elaboration et suivi d'un Plan énergie et climat communal (PECC) pour la Commune de Grandson </vt:lpwstr>
  </property>
  <property fmtid="{D5CDD505-2E9C-101B-9397-08002B2CF9AE}" pid="10" name="CSD_MD_Coreferent">
    <vt:lpwstr>21</vt:lpwstr>
  </property>
  <property fmtid="{D5CDD505-2E9C-101B-9397-08002B2CF9AE}" pid="11" name="CSD_MD_ChefProjet">
    <vt:lpwstr>22</vt:lpwstr>
  </property>
  <property fmtid="{D5CDD505-2E9C-101B-9397-08002B2CF9AE}" pid="12" name="CSD_MD_Activite">
    <vt:lpwstr>1;#A25|35a829b9-c575-470b-ba95-0548701c2279</vt:lpwstr>
  </property>
  <property fmtid="{D5CDD505-2E9C-101B-9397-08002B2CF9AE}" pid="13" name="CSD_MD_Succursale0">
    <vt:lpwstr>Environnement Vaud|a9ea9bc7-ac0f-419e-aab8-f94c1fb00ca9</vt:lpwstr>
  </property>
  <property fmtid="{D5CDD505-2E9C-101B-9397-08002B2CF9AE}" pid="14" name="CSD_MD_Date">
    <vt:filetime>2022-12-13T14:00:00Z</vt:filetime>
  </property>
  <property fmtid="{D5CDD505-2E9C-101B-9397-08002B2CF9AE}" pid="15" name="CSD_MD_ChefProjet_Text">
    <vt:lpwstr>Compte système CSDING\dia_csd_users CSDING\dia_global_admins HELFER Pascal i:0#.w|csding\servicedesk MORADPOUR Eloïse NAULT Emilie NT AUTHORITY\authenticated users SPSearchCrawl Tout le monde</vt:lpwstr>
  </property>
  <property fmtid="{D5CDD505-2E9C-101B-9397-08002B2CF9AE}" pid="16" name="CSD_MD_Coreferent_Text">
    <vt:lpwstr>Compte système CSDING\dia_csd_users CSDING\dia_global_admins HELFER Pascal i:0#.w|csding\servicedesk MORADPOUR Eloïse NAULT Emilie NT AUTHORITY\authenticated users SPSearchCrawl Tout le monde</vt:lpwstr>
  </property>
  <property fmtid="{D5CDD505-2E9C-101B-9397-08002B2CF9AE}" pid="17" name="CSD_MD_Domaine">
    <vt:lpwstr>2;#E8|7b18101f-b6ee-455b-bc51-a348ab2fc81c</vt:lpwstr>
  </property>
  <property fmtid="{D5CDD505-2E9C-101B-9397-08002B2CF9AE}" pid="18" name="CSD_MD_NomAdrClient">
    <vt:lpwstr>Commune de Grandson, Nicolas Perrin (Conseiller municipal)_x000d_
Rue Basse 57 - CP23_x000d_
1422 Grandson</vt:lpwstr>
  </property>
</Properties>
</file>